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0475" yWindow="-4275" windowWidth="19440" windowHeight="11520" tabRatio="878" activeTab="1"/>
  </bookViews>
  <sheets>
    <sheet name="Koptāme" sheetId="1" r:id="rId1"/>
    <sheet name="Kopsavilkums_Nr.1" sheetId="20" r:id="rId2"/>
    <sheet name="Būvlaukums 1-1" sheetId="38" r:id="rId3"/>
    <sheet name="Jumts un bēniņi 1-2" sheetId="53" r:id="rId4"/>
    <sheet name="Fasāde 1-3" sheetId="52" r:id="rId5"/>
    <sheet name="Cokols 1-4" sheetId="36" r:id="rId6"/>
    <sheet name="Durvis, logi 1-5" sheetId="42" r:id="rId7"/>
    <sheet name="Iekšējā apdare 1-6" sheetId="50" r:id="rId8"/>
    <sheet name="pagraba griesti 1-7" sheetId="54" r:id="rId9"/>
    <sheet name="Apkure 2-1" sheetId="47" r:id="rId10"/>
    <sheet name="ūdensapgāde 2-2" sheetId="55" r:id="rId11"/>
  </sheets>
  <externalReferences>
    <externalReference r:id="rId12"/>
    <externalReference r:id="rId13"/>
  </externalReferences>
  <definedNames>
    <definedName name="AKZ_Angebot">#REF!</definedName>
    <definedName name="AKZ_Auftrag">#REF!</definedName>
    <definedName name="Ang._Datum">#REF!</definedName>
    <definedName name="Auftr._Datum">#REF!</definedName>
    <definedName name="Bearbeiter">#REF!</definedName>
    <definedName name="Cent_Stacija">#REF!</definedName>
    <definedName name="Excel_BuiltIn_Print_Area">#REF!</definedName>
    <definedName name="Faktorgruppe1">#REF!</definedName>
    <definedName name="Faktorgruppe2">#REF!</definedName>
    <definedName name="Faktorgruppe3">#REF!</definedName>
    <definedName name="Faktorgruppe4">#REF!</definedName>
    <definedName name="Faktorgruppe5">#REF!</definedName>
    <definedName name="Faktorgruppe6">#REF!</definedName>
    <definedName name="Faktorgruppe7">#REF!</definedName>
    <definedName name="Faktorgruppe8">#REF!</definedName>
    <definedName name="Faktorgruppe9">#REF!</definedName>
    <definedName name="Faktorwerte">#REF!</definedName>
    <definedName name="Faktorwerte_der_Faktorgruppen">#REF!</definedName>
    <definedName name="Gruppenname1">#REF!</definedName>
    <definedName name="Gruppenname2">#REF!</definedName>
    <definedName name="Gruppenname3">#REF!</definedName>
    <definedName name="Gruppenname4">#REF!</definedName>
    <definedName name="Gruppenname5">#REF!</definedName>
    <definedName name="Gruppenname6">#REF!</definedName>
    <definedName name="Gruppenname7">#REF!</definedName>
    <definedName name="Gruppenname8">#REF!</definedName>
    <definedName name="Gruppenname9">#REF!</definedName>
    <definedName name="lapa">#REF!</definedName>
    <definedName name="nosaukums">[1]P!$B$5:$B$325</definedName>
    <definedName name="P">#REF!</definedName>
    <definedName name="P_12">#REF!</definedName>
    <definedName name="_xlnm.Print_Titles" localSheetId="5">'Cokols 1-4'!$14:$14</definedName>
    <definedName name="Projektname">#REF!</definedName>
    <definedName name="stundasLikme">[2]P!#REF!</definedName>
    <definedName name="stundasLikme_12">[2]P!#REF!</definedName>
    <definedName name="Titul">#REF!</definedName>
    <definedName name="Währungsfaktor">#REF!</definedName>
    <definedName name="Z_83795769_38C4_11D4_84F6_00002145AA87_.wvu.PrintArea">#REF!</definedName>
    <definedName name="Z_83795769_38C4_11D4_84F6_00002145AA87_.wvu.Rows">#REF!</definedName>
  </definedNames>
  <calcPr calcId="144525" fullPrecision="0"/>
</workbook>
</file>

<file path=xl/calcChain.xml><?xml version="1.0" encoding="utf-8"?>
<calcChain xmlns="http://schemas.openxmlformats.org/spreadsheetml/2006/main">
  <c r="A6" i="55" l="1"/>
  <c r="A5" i="55"/>
  <c r="A4" i="55"/>
  <c r="C14" i="55"/>
  <c r="D14" i="55"/>
  <c r="E14" i="55" s="1"/>
  <c r="F14" i="55" s="1"/>
  <c r="G14" i="55" s="1"/>
  <c r="H14" i="55"/>
  <c r="I14" i="55" s="1"/>
  <c r="J14" i="55" s="1"/>
  <c r="K14" i="55" s="1"/>
  <c r="L14" i="55" s="1"/>
  <c r="M14" i="55" s="1"/>
  <c r="N14" i="55" s="1"/>
  <c r="O14" i="55" s="1"/>
  <c r="P14" i="55" s="1"/>
  <c r="E27" i="54"/>
  <c r="A27" i="54"/>
  <c r="E21" i="54"/>
  <c r="E20" i="54"/>
  <c r="E19" i="54"/>
  <c r="E18" i="54"/>
  <c r="E16" i="54"/>
  <c r="E28" i="54"/>
  <c r="E29" i="54"/>
  <c r="E23" i="54"/>
  <c r="E75" i="52"/>
  <c r="E72" i="52"/>
  <c r="E69" i="52"/>
  <c r="E70" i="52"/>
  <c r="E66" i="52"/>
  <c r="E65" i="52"/>
  <c r="E64" i="52"/>
  <c r="E82" i="52"/>
  <c r="E81" i="52"/>
  <c r="E74" i="52"/>
  <c r="E29" i="52"/>
  <c r="E24" i="52"/>
  <c r="E23" i="52"/>
  <c r="E55" i="53"/>
  <c r="E54" i="53"/>
  <c r="E53" i="53"/>
  <c r="E52" i="53"/>
  <c r="E43" i="52"/>
  <c r="A6" i="54"/>
  <c r="A5" i="54"/>
  <c r="A4" i="54"/>
  <c r="C14" i="54"/>
  <c r="D14" i="54"/>
  <c r="E14" i="54" s="1"/>
  <c r="F14" i="54"/>
  <c r="G14" i="54" s="1"/>
  <c r="H14" i="54"/>
  <c r="I14" i="54" s="1"/>
  <c r="J14" i="54"/>
  <c r="K14" i="54" s="1"/>
  <c r="L14" i="54" s="1"/>
  <c r="M14" i="54" s="1"/>
  <c r="N14" i="54" s="1"/>
  <c r="O14" i="54" s="1"/>
  <c r="P14" i="54" s="1"/>
  <c r="E29" i="53"/>
  <c r="E26" i="53"/>
  <c r="E28" i="53"/>
  <c r="E24" i="53"/>
  <c r="E23" i="53"/>
  <c r="E20" i="53"/>
  <c r="E19" i="53"/>
  <c r="E18" i="53"/>
  <c r="E17" i="53"/>
  <c r="A6" i="52"/>
  <c r="A5" i="52"/>
  <c r="A4" i="52"/>
  <c r="A7" i="53"/>
  <c r="E54" i="52"/>
  <c r="E56" i="52"/>
  <c r="E50" i="52"/>
  <c r="E49" i="52"/>
  <c r="E48" i="52"/>
  <c r="E47" i="52"/>
  <c r="E45" i="52"/>
  <c r="E44" i="52"/>
  <c r="A46" i="52"/>
  <c r="A50" i="52" s="1"/>
  <c r="A54" i="52" s="1"/>
  <c r="A57" i="52" s="1"/>
  <c r="E26" i="52"/>
  <c r="E19" i="52"/>
  <c r="E18" i="52"/>
  <c r="A17" i="52"/>
  <c r="C13" i="52"/>
  <c r="D13" i="52" s="1"/>
  <c r="E13" i="52" s="1"/>
  <c r="F13" i="52" s="1"/>
  <c r="G13" i="52" s="1"/>
  <c r="H13" i="52" s="1"/>
  <c r="I13" i="52" s="1"/>
  <c r="J13" i="52" s="1"/>
  <c r="K13" i="52" s="1"/>
  <c r="L13" i="52" s="1"/>
  <c r="M13" i="52" s="1"/>
  <c r="N13" i="52" s="1"/>
  <c r="O13" i="52" s="1"/>
  <c r="P13" i="52" s="1"/>
  <c r="E44" i="53"/>
  <c r="C14" i="53"/>
  <c r="D14" i="53" s="1"/>
  <c r="E14" i="53"/>
  <c r="F14" i="53" s="1"/>
  <c r="G14" i="53" s="1"/>
  <c r="H14" i="53" s="1"/>
  <c r="I14" i="53" s="1"/>
  <c r="J14" i="53" s="1"/>
  <c r="K14" i="53"/>
  <c r="L14" i="53" s="1"/>
  <c r="M14" i="53" s="1"/>
  <c r="N14" i="53" s="1"/>
  <c r="O14" i="53" s="1"/>
  <c r="P14" i="53" s="1"/>
  <c r="E50" i="53"/>
  <c r="E33" i="52"/>
  <c r="E31" i="52"/>
  <c r="E36" i="52"/>
  <c r="E37" i="52" s="1"/>
  <c r="E32" i="52"/>
  <c r="E57" i="52"/>
  <c r="E55" i="52"/>
  <c r="E47" i="53"/>
  <c r="E49" i="53"/>
  <c r="E40" i="52"/>
  <c r="E42" i="52"/>
  <c r="E46" i="36"/>
  <c r="E26" i="36"/>
  <c r="A28" i="36"/>
  <c r="A31" i="36"/>
  <c r="E16" i="50"/>
  <c r="E20" i="36"/>
  <c r="E28" i="36"/>
  <c r="E21" i="36"/>
  <c r="E34" i="36"/>
  <c r="E49" i="36"/>
  <c r="E25" i="36"/>
  <c r="E29" i="36"/>
  <c r="E30" i="36"/>
  <c r="E23" i="36"/>
  <c r="C14" i="50"/>
  <c r="D14" i="50"/>
  <c r="E14" i="50"/>
  <c r="F14" i="50" s="1"/>
  <c r="G14" i="50" s="1"/>
  <c r="H14" i="50"/>
  <c r="I14" i="50" s="1"/>
  <c r="J14" i="50" s="1"/>
  <c r="K14" i="50" s="1"/>
  <c r="L14" i="50" s="1"/>
  <c r="M14" i="50" s="1"/>
  <c r="N14" i="50" s="1"/>
  <c r="O14" i="50" s="1"/>
  <c r="P14" i="50" s="1"/>
  <c r="A6" i="50"/>
  <c r="A5" i="50"/>
  <c r="A4" i="50"/>
  <c r="C14" i="47"/>
  <c r="D14" i="47"/>
  <c r="E14" i="47"/>
  <c r="F14" i="47" s="1"/>
  <c r="G14" i="47" s="1"/>
  <c r="H14" i="47"/>
  <c r="I14" i="47"/>
  <c r="J14" i="47" s="1"/>
  <c r="K14" i="47" s="1"/>
  <c r="L14" i="47" s="1"/>
  <c r="M14" i="47" s="1"/>
  <c r="N14" i="47" s="1"/>
  <c r="O14" i="47" s="1"/>
  <c r="P14" i="47" s="1"/>
  <c r="A6" i="47"/>
  <c r="A5" i="47"/>
  <c r="A4" i="47"/>
  <c r="A24" i="38"/>
  <c r="A5" i="1"/>
  <c r="A6" i="1"/>
  <c r="A4" i="1"/>
  <c r="A18" i="20"/>
  <c r="A19" i="20" s="1"/>
  <c r="A18" i="36"/>
  <c r="A19" i="36"/>
  <c r="A20" i="36"/>
  <c r="A21" i="36"/>
  <c r="C14" i="42"/>
  <c r="D14" i="42"/>
  <c r="E14" i="42" s="1"/>
  <c r="F14" i="42" s="1"/>
  <c r="G14" i="42" s="1"/>
  <c r="H14" i="42" s="1"/>
  <c r="I14" i="42" s="1"/>
  <c r="J14" i="42" s="1"/>
  <c r="K14" i="42" s="1"/>
  <c r="L14" i="42" s="1"/>
  <c r="M14" i="42" s="1"/>
  <c r="N14" i="42" s="1"/>
  <c r="O14" i="42" s="1"/>
  <c r="P14" i="42" s="1"/>
  <c r="A6" i="42"/>
  <c r="A5" i="42"/>
  <c r="A4" i="42"/>
  <c r="A17" i="38"/>
  <c r="A22" i="38"/>
  <c r="C13" i="38"/>
  <c r="D13" i="38" s="1"/>
  <c r="E13" i="38" s="1"/>
  <c r="F13" i="38" s="1"/>
  <c r="G13" i="38" s="1"/>
  <c r="H13" i="38" s="1"/>
  <c r="I13" i="38" s="1"/>
  <c r="J13" i="38" s="1"/>
  <c r="K13" i="38" s="1"/>
  <c r="L13" i="38" s="1"/>
  <c r="M13" i="38" s="1"/>
  <c r="N13" i="38" s="1"/>
  <c r="O13" i="38" s="1"/>
  <c r="P13" i="38" s="1"/>
  <c r="A6" i="38"/>
  <c r="A6" i="53" s="1"/>
  <c r="A5" i="38"/>
  <c r="A5" i="53" s="1"/>
  <c r="A4" i="38"/>
  <c r="A4" i="53" s="1"/>
  <c r="C14" i="36"/>
  <c r="D14" i="36"/>
  <c r="E14" i="36"/>
  <c r="F14" i="36" s="1"/>
  <c r="G14" i="36" s="1"/>
  <c r="H14" i="36" s="1"/>
  <c r="I14" i="36" s="1"/>
  <c r="J14" i="36" s="1"/>
  <c r="K14" i="36" s="1"/>
  <c r="L14" i="36" s="1"/>
  <c r="M14" i="36" s="1"/>
  <c r="N14" i="36" s="1"/>
  <c r="O14" i="36" s="1"/>
  <c r="P14" i="36" s="1"/>
  <c r="A6" i="36"/>
  <c r="A5" i="36"/>
  <c r="A4" i="36"/>
  <c r="E39" i="36"/>
  <c r="E31" i="36"/>
  <c r="E22" i="36"/>
  <c r="E17" i="50"/>
  <c r="E33" i="36"/>
  <c r="E32" i="36"/>
  <c r="E18" i="50"/>
  <c r="E38" i="52" l="1"/>
  <c r="E52" i="52"/>
  <c r="E51" i="52"/>
  <c r="E30" i="53"/>
  <c r="E31" i="53"/>
  <c r="E35" i="36"/>
  <c r="E58" i="52"/>
  <c r="E59" i="52"/>
  <c r="E45" i="53"/>
  <c r="E24" i="54"/>
  <c r="E22" i="54"/>
  <c r="E26" i="54" l="1"/>
  <c r="E38" i="36"/>
</calcChain>
</file>

<file path=xl/sharedStrings.xml><?xml version="1.0" encoding="utf-8"?>
<sst xmlns="http://schemas.openxmlformats.org/spreadsheetml/2006/main" count="1097" uniqueCount="361">
  <si>
    <t>Vispārējie būvdarbi</t>
  </si>
  <si>
    <t>Objekta nosaukums</t>
  </si>
  <si>
    <t xml:space="preserve"> Kopsavilkuma aprēķins pa darbu veidiem  Nr.1</t>
  </si>
  <si>
    <t xml:space="preserve"> </t>
  </si>
  <si>
    <t xml:space="preserve"> Par kopējo summu, </t>
  </si>
  <si>
    <t>Nr.                        p.k.</t>
  </si>
  <si>
    <t>Kods, tāmes Nr.</t>
  </si>
  <si>
    <t>Darbu veids</t>
  </si>
  <si>
    <t>Tai skaitā</t>
  </si>
  <si>
    <t xml:space="preserve">Darb-ietilpība (c/h)  </t>
  </si>
  <si>
    <t>Kopā:</t>
  </si>
  <si>
    <t>Kods</t>
  </si>
  <si>
    <t>Darba nosaukums</t>
  </si>
  <si>
    <t>Vienības izmaksas</t>
  </si>
  <si>
    <t>Kopā uz visu apjomu</t>
  </si>
  <si>
    <t>k-ts</t>
  </si>
  <si>
    <t>1-1</t>
  </si>
  <si>
    <t>Nr. p. k.</t>
  </si>
  <si>
    <t>Mērvienība</t>
  </si>
  <si>
    <t>Daudzums</t>
  </si>
  <si>
    <t>Materiāli bez PVN</t>
  </si>
  <si>
    <t>Darbs bez soc.nod.</t>
  </si>
  <si>
    <t>Mehānismi bez PVN</t>
  </si>
  <si>
    <t>laika norma, c/h</t>
  </si>
  <si>
    <t>darbietilp., c/h</t>
  </si>
  <si>
    <t>KOPĀ:</t>
  </si>
  <si>
    <t>Materiālu, grunts apmaiņas un būvgružu transporta izdevumi</t>
  </si>
  <si>
    <t>Sastādīja:</t>
  </si>
  <si>
    <t>Pārbaudīja:</t>
  </si>
  <si>
    <t xml:space="preserve">  (paraksts un tā atšifrējums, datums)</t>
  </si>
  <si>
    <t>Lokālā tāme Nr. 1-1</t>
  </si>
  <si>
    <t>obj.</t>
  </si>
  <si>
    <t xml:space="preserve"> Kopējā darbietilpība, c/h:</t>
  </si>
  <si>
    <t>kg</t>
  </si>
  <si>
    <t>08-00000</t>
  </si>
  <si>
    <t>m</t>
  </si>
  <si>
    <t>N.p.k.</t>
  </si>
  <si>
    <t xml:space="preserve">KOPĒJĀ LĪGUMCENA </t>
  </si>
  <si>
    <t>Pavisam būvniecības izmaksas</t>
  </si>
  <si>
    <t>13-00000</t>
  </si>
  <si>
    <t>03-00000</t>
  </si>
  <si>
    <t>Vispārējie būvdarbi;  Kopsavilkuma aprēķins pa darbu veidiem  Nr.1</t>
  </si>
  <si>
    <t>Pievienotās vērtības nodoklis (21 %)</t>
  </si>
  <si>
    <t xml:space="preserve">Sastādīja: </t>
  </si>
  <si>
    <t>(vārds, uzvārds, paraksts un datums)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</si>
  <si>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</si>
  <si>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</si>
  <si>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</si>
  <si>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r>
      <t>m</t>
    </r>
    <r>
      <rPr>
        <vertAlign val="superscript"/>
        <sz val="10"/>
        <color indexed="8"/>
        <rFont val="Times New Roman"/>
        <family val="1"/>
      </rPr>
      <t>3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</si>
  <si>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color indexed="8"/>
        <rFont val="Times New Roman"/>
        <family val="1"/>
      </rPr>
      <t>3</t>
    </r>
  </si>
  <si>
    <t>lig.c.</t>
  </si>
  <si>
    <t>Fasādes dekoratīvais krāsojums atbilstoši krāsu pasei</t>
  </si>
  <si>
    <t>mēn.</t>
  </si>
  <si>
    <t>Kopā bez PVN 21%</t>
  </si>
  <si>
    <t>02-00000</t>
  </si>
  <si>
    <t>Būvlaukums</t>
  </si>
  <si>
    <t>Žoga nomas izmaksas</t>
  </si>
  <si>
    <t>Inventārā žoga montāža-demontāža, vārtu izveidošana</t>
  </si>
  <si>
    <t>Būvlaukuma apsardze</t>
  </si>
  <si>
    <t>Pagaidu pieslēgums - elektroapgādei un ūdensapgādei</t>
  </si>
  <si>
    <t>Esošās ūdens novadīšanas joslas demontāža</t>
  </si>
  <si>
    <t>Esošo pamatu atrakšana</t>
  </si>
  <si>
    <t>Fasādes sastatņu montāža-demontāža</t>
  </si>
  <si>
    <t>Sastatņu nomas izmkasas</t>
  </si>
  <si>
    <t>Sastatņu aizsargsiets</t>
  </si>
  <si>
    <t>Būvtāfele un tās uzstādīšana</t>
  </si>
  <si>
    <t>21-00000</t>
  </si>
  <si>
    <t>1</t>
  </si>
  <si>
    <t>2</t>
  </si>
  <si>
    <t>darba samaksas likme, EUR/h</t>
  </si>
  <si>
    <t>darba alga, EUR</t>
  </si>
  <si>
    <t>materiālu cena, EUR</t>
  </si>
  <si>
    <t>mehānismi, EUR</t>
  </si>
  <si>
    <t>kopā, EUR</t>
  </si>
  <si>
    <t>summa, EUR</t>
  </si>
  <si>
    <t>Tāmes izmaksas, EUR</t>
  </si>
  <si>
    <t>Palīgmateriāli</t>
  </si>
  <si>
    <t>Tiešās izmaksas kopā, EUR:</t>
  </si>
  <si>
    <t>Lokālā tāme Nr. 1-2</t>
  </si>
  <si>
    <t>Fasāde</t>
  </si>
  <si>
    <t>Skārda palodžu demontāža</t>
  </si>
  <si>
    <t>Esošā aprīkojuma demontāža no fasādes un montāža pēc rekonstrukcijas darbu pabeigšanas (numura zīme, karoga turētājs, gaismekļi, sarunu iekārtas, kodatslēgas u.c.)</t>
  </si>
  <si>
    <t>Cokols</t>
  </si>
  <si>
    <t>Segumu demontāža ap ēku papildus 1.0 m platumā, lai nodrošinātu vietu cokola apdares darbu veikšanai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</si>
  <si>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</si>
  <si>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</si>
  <si>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</si>
  <si>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t>Smilts ar piegādi</t>
  </si>
  <si>
    <t>Būvbedres aizbēršana veicot blietēšanu pa kārtām un daļēju grunts nomaiņu (50% apjomā)</t>
  </si>
  <si>
    <t>Liekās grunts izvesšana un utilizācija</t>
  </si>
  <si>
    <t>Lokālā tāme Nr. 1-4</t>
  </si>
  <si>
    <t>Būvlaukuma sagatavošanas darbi</t>
  </si>
  <si>
    <t>Strādnieku vagoniņa nomas izmaksas</t>
  </si>
  <si>
    <t>Noliktava konteinera nomas izmaksas</t>
  </si>
  <si>
    <t>WC apkalpošana un noma</t>
  </si>
  <si>
    <t>Sadzīves telpu piegāde un pieslēgums komunikācijām, aizvesšana pēc būvdarbu veikšanas</t>
  </si>
  <si>
    <t>k-ti</t>
  </si>
  <si>
    <t>Būvgružu savākšana un izvesšana (10m3 konteineri)</t>
  </si>
  <si>
    <t>reisi</t>
  </si>
  <si>
    <t>1-2</t>
  </si>
  <si>
    <t>1-3</t>
  </si>
  <si>
    <t>1-4</t>
  </si>
  <si>
    <t>1-5</t>
  </si>
  <si>
    <t>Pašizlīdzinošā sastāva iestrāde lievenī</t>
  </si>
  <si>
    <t>Fasādes siltināšana un apdare</t>
  </si>
  <si>
    <t>Darba devēja sociālais nodoklis (23,59%)</t>
  </si>
  <si>
    <t>Tāmes izmaksas (EUR)</t>
  </si>
  <si>
    <t>darba alga (EUR)</t>
  </si>
  <si>
    <t>materiāli (EUR)</t>
  </si>
  <si>
    <t xml:space="preserve">mehā-nismi (EUR)   </t>
  </si>
  <si>
    <t>1.Vispārējie būvdarbi</t>
  </si>
  <si>
    <t>2.speciālie būvdarbi</t>
  </si>
  <si>
    <t>Lokālā tāme Nr. 1-5</t>
  </si>
  <si>
    <t>2-1</t>
  </si>
  <si>
    <t>Lokālā tāme Nr. 2-1</t>
  </si>
  <si>
    <t>Objekta izmaksas              ( EUR )</t>
  </si>
  <si>
    <t>Būvlaukuma sagatavošana</t>
  </si>
  <si>
    <t>Fasādes siltināsana un apdare</t>
  </si>
  <si>
    <t xml:space="preserve">Pasūtītāja būvniecības koptāme </t>
  </si>
  <si>
    <t>Esošo lieveņu betona virsmas un pakāpienu attīrīšana un gruntēšana</t>
  </si>
  <si>
    <t>Durvju un logu bloku montāža</t>
  </si>
  <si>
    <t>Apkures siltķermeņu demontāža, jaunu montāža uzstādot termoregulējošos ventiļus</t>
  </si>
  <si>
    <t>Virspamata zonas  sieniņu novilkšana ar līmjavu un sieta iestrāde</t>
  </si>
  <si>
    <t>Cokola  dekoratīvais apmetums</t>
  </si>
  <si>
    <t>Pagaidu nojumes pie ieejām izgatavotas no koka un finiera.</t>
  </si>
  <si>
    <t>Ugunsdzēsēju stends, tā uzstādīšana</t>
  </si>
  <si>
    <t>gab.</t>
  </si>
  <si>
    <t>Ēkas radiatoru apkures sistēma</t>
  </si>
  <si>
    <t>kompl.</t>
  </si>
  <si>
    <t>Izolācijas montāžas palīgmateriāli</t>
  </si>
  <si>
    <t>m2</t>
  </si>
  <si>
    <t>17-00000</t>
  </si>
  <si>
    <t>m3</t>
  </si>
  <si>
    <t xml:space="preserve">m </t>
  </si>
  <si>
    <t>gab</t>
  </si>
  <si>
    <t>Jumta lūkas uzstādīšana</t>
  </si>
  <si>
    <t>Betona jumta tīrīšana, rūpīga piesūcināšana virsmas ar ūdeni</t>
  </si>
  <si>
    <t>tek.m</t>
  </si>
  <si>
    <t>Pieslēgums pie sienas</t>
  </si>
  <si>
    <t>3</t>
  </si>
  <si>
    <t>4</t>
  </si>
  <si>
    <t>09-00000</t>
  </si>
  <si>
    <t>Čuguna radiatoru demontāža</t>
  </si>
  <si>
    <t>Cauruļvadu demontāža</t>
  </si>
  <si>
    <t xml:space="preserve">Stūra profils ar sieta pagarinājumu </t>
  </si>
  <si>
    <t>Iekšējā apdare</t>
  </si>
  <si>
    <t>Lokālā tāme Nr. 1-6</t>
  </si>
  <si>
    <t>10-00000</t>
  </si>
  <si>
    <t>Caurumu izkalšana caurulēm</t>
  </si>
  <si>
    <t>Sienu apdares atjaunošana pēc radiatoru, cauruļu demontāžas un to montāžas</t>
  </si>
  <si>
    <t>Loga aiļu apdare</t>
  </si>
  <si>
    <t>Sarga konteinera nomas izmaksas</t>
  </si>
  <si>
    <t>1-6</t>
  </si>
  <si>
    <r>
      <t>m</t>
    </r>
    <r>
      <rPr>
        <vertAlign val="superscript"/>
        <sz val="10"/>
        <color indexed="8"/>
        <rFont val="Times New Roman"/>
        <family val="1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</si>
  <si>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t>Noslēgventilis DN20</t>
  </si>
  <si>
    <t>Tērauda caurule DN25</t>
  </si>
  <si>
    <t>Fasādes dekoratīvais apmetums</t>
  </si>
  <si>
    <t>Skursteņu apdare ar sietu iestrādātu līmjavas kārtā</t>
  </si>
  <si>
    <t>Skursteņu dekoratīvais apmetums</t>
  </si>
  <si>
    <t xml:space="preserve">Skursteņu dekoratīvais krāsojums </t>
  </si>
  <si>
    <t>Skārda elemetu ierīkošana</t>
  </si>
  <si>
    <t>Skursteņu jumtiņu ierīkošana</t>
  </si>
  <si>
    <t>10</t>
  </si>
  <si>
    <t>11</t>
  </si>
  <si>
    <t>Drenējoša slāņa izveide</t>
  </si>
  <si>
    <t>Rupjas smilts</t>
  </si>
  <si>
    <t>Smilts</t>
  </si>
  <si>
    <t>Šķembas  frakcija 20-40</t>
  </si>
  <si>
    <t>Borta akmens montāža</t>
  </si>
  <si>
    <t>Bruģis 198x98x60</t>
  </si>
  <si>
    <t>31-00000</t>
  </si>
  <si>
    <t>Apgaismes mastu noma</t>
  </si>
  <si>
    <t>Apgaismes mastu ierīkošana un noņemšana</t>
  </si>
  <si>
    <t>Apkures sistēma</t>
  </si>
  <si>
    <t>2-2</t>
  </si>
  <si>
    <t xml:space="preserve">Objekta nosaukums: Energoefektivitātes paaugstināšanas projekts dzīvojamai mājai </t>
  </si>
  <si>
    <t>Būves nosaukums:  Dzīvojamā māja</t>
  </si>
  <si>
    <t>5</t>
  </si>
  <si>
    <t>6</t>
  </si>
  <si>
    <t>7</t>
  </si>
  <si>
    <t>8</t>
  </si>
  <si>
    <t>9</t>
  </si>
  <si>
    <t xml:space="preserve"> PLAKANĀ JUMTA REMONTS VIRS IEEJAS </t>
  </si>
  <si>
    <t>Griestu krāsošana</t>
  </si>
  <si>
    <t>Esošās fasādes virsmas attīrīšana un gruntēša</t>
  </si>
  <si>
    <t>Fasādes vates iestrāde</t>
  </si>
  <si>
    <t>gb</t>
  </si>
  <si>
    <t>Fasādes apdare ar sietu iestrādātu līmjavas kārtā</t>
  </si>
  <si>
    <t>Ailu sānu malu apdare ar siltumizolācijas materiālu, pieslēguma logu un durvju blokam hermetizācija</t>
  </si>
  <si>
    <t>Ailu sānu malu apdare ar sietu iestrādātu līmjavas kārtā</t>
  </si>
  <si>
    <t>Stūra profils ar sieta pagarinājumu</t>
  </si>
  <si>
    <t>Ailu sānu malu dekoratīvais apmetums</t>
  </si>
  <si>
    <t>Ailu sānu malu dekoratīvais krāsojums atbilstoši krāsu pasei</t>
  </si>
  <si>
    <t>Jumta remonts un bēniņu siltināšana</t>
  </si>
  <si>
    <t>Noslēgventilis DN15</t>
  </si>
  <si>
    <t>Alokators ar attālināto nolasīšanu</t>
  </si>
  <si>
    <t>Jumta seguma attīrīšana</t>
  </si>
  <si>
    <t>Jumta mīkstā seguma ieklāšana</t>
  </si>
  <si>
    <t>Gāze</t>
  </si>
  <si>
    <t>Palodzes iekšējās DSP 550mm</t>
  </si>
  <si>
    <t>Lokālā tāme Nr. 1-7</t>
  </si>
  <si>
    <t>Pagraba griestu siltinašana</t>
  </si>
  <si>
    <t>Virsmas attīrīšana un gruntēša</t>
  </si>
  <si>
    <t xml:space="preserve">Dekoratīvais krāsojums </t>
  </si>
  <si>
    <t>11-00000</t>
  </si>
  <si>
    <t>Iekšējās lietus ūdens novadšanas notekas ierīkošana</t>
  </si>
  <si>
    <t>Lāsenis</t>
  </si>
  <si>
    <t>Karnīze</t>
  </si>
  <si>
    <t>Vējamala</t>
  </si>
  <si>
    <t>Lietus ūdens novadsistēmas uzstādīšana</t>
  </si>
  <si>
    <t>Koka apšuvuma demontāža</t>
  </si>
  <si>
    <t>Koka karkasa ar siltinājumu ierīkošana</t>
  </si>
  <si>
    <t>Karkasa apšūšanas darbi</t>
  </si>
  <si>
    <t>Fasādes virsmas izlīdzināšana ar līmjavu, izdrupušo vietu remonts, izdrupuma vietu aizpildi ar javu un papildus sieta slāņa iestrādi</t>
  </si>
  <si>
    <t xml:space="preserve">Balkona margu attīrīšana no rūsas, gruntēšana, krāsošana </t>
  </si>
  <si>
    <t>Balkonu laukumu slīpuma izveide</t>
  </si>
  <si>
    <t>Balkona seguma demontāža</t>
  </si>
  <si>
    <t>Balkona seguma tīrīšana, rūpīga piesūcināšana virsmas ar ūdeni</t>
  </si>
  <si>
    <t>Balkona  dekoratīvais krāsojums atbilstoši krāsu pasei</t>
  </si>
  <si>
    <t>Betons  C20/25</t>
  </si>
  <si>
    <t>Stiegrojuma siets 4x100x100</t>
  </si>
  <si>
    <t>Tērauda siets</t>
  </si>
  <si>
    <t>Caurumu izurbšana paneļos</t>
  </si>
  <si>
    <t>Jumta-bēniņu starppārseguma siltināšana</t>
  </si>
  <si>
    <t>L-1 logu bloks (1450x1150)</t>
  </si>
  <si>
    <t>L-8 metāla reste (270x250)</t>
  </si>
  <si>
    <t>Apdare ar sietu iestrādātu līmjavas kārtā</t>
  </si>
  <si>
    <t>Dekoratīvais apmetums</t>
  </si>
  <si>
    <t>Noslēgventilis (tauriņveida) DN15</t>
  </si>
  <si>
    <t>Termostatventilis divcauruļu sistēmām DN15</t>
  </si>
  <si>
    <t>termostata galva (mehāniskā ar ciparu iedaļām, 2cauruļu sistēmām)</t>
  </si>
  <si>
    <t>Tērauda caurule DN15 (presejamās)</t>
  </si>
  <si>
    <t>Tērauda caurule DN20 (presējamās)</t>
  </si>
  <si>
    <t>Ēkas apkures maģistrāles.</t>
  </si>
  <si>
    <t>Tērauda caurule DN15</t>
  </si>
  <si>
    <t>Tērauda caurule DN20</t>
  </si>
  <si>
    <t>Tērauda caurule DN32</t>
  </si>
  <si>
    <t>Tērauda caurule DN40</t>
  </si>
  <si>
    <t>Tērauda caurule DN50</t>
  </si>
  <si>
    <t>Noslēgventilis DN40</t>
  </si>
  <si>
    <t>Noslēgventilis izlaidei DN20</t>
  </si>
  <si>
    <t>Noslēgventilis DN50</t>
  </si>
  <si>
    <t>Balansēšanas vārsts DN 15;Kvs=0,63m3/st.</t>
  </si>
  <si>
    <t xml:space="preserve">Balansēšanas vārsts DN 15;Kvs=1,6m3/st. </t>
  </si>
  <si>
    <t>Automātiskais atgaisotājs (pēdējā stāva radiatoriem)</t>
  </si>
  <si>
    <t>Lokālā tāme Nr. 2-2</t>
  </si>
  <si>
    <t>Ū1  sistēma</t>
  </si>
  <si>
    <t>14-00000</t>
  </si>
  <si>
    <t>Plastmasas PP-R/Al Fusiotherm Stabi SDR 7.4 caurules veidgabali</t>
  </si>
  <si>
    <t>kompl</t>
  </si>
  <si>
    <t>Lodveida krāns DN15</t>
  </si>
  <si>
    <t>Lodveida krāns DN25</t>
  </si>
  <si>
    <t>Lūkas</t>
  </si>
  <si>
    <t>Cauruļvada stiprinājumi</t>
  </si>
  <si>
    <t>Ugunsdrošas putas vai hermētiķis</t>
  </si>
  <si>
    <t>Komunikāciju šahtu atvēršana/aizvēršana</t>
  </si>
  <si>
    <t>vieta</t>
  </si>
  <si>
    <t>Stāvvadu zemēšana</t>
  </si>
  <si>
    <t>Esošo cauruļvadu demontaža</t>
  </si>
  <si>
    <t>T3, T4 sistēmas</t>
  </si>
  <si>
    <t>14-00001</t>
  </si>
  <si>
    <t>Lodveida krāns DN20</t>
  </si>
  <si>
    <t>Ūdensapgāde</t>
  </si>
  <si>
    <t>Lodveida krāns DN35</t>
  </si>
  <si>
    <t>Balansējošais vārsts DN15</t>
  </si>
  <si>
    <t>L-2 logu bloks (1450x1700)</t>
  </si>
  <si>
    <t>L-3 logu bloks (1450x2900)</t>
  </si>
  <si>
    <t>D-5 koka durvju bloks  (900x2000)</t>
  </si>
  <si>
    <t>D-6 koka durvju bloks  (1000x2000)</t>
  </si>
  <si>
    <t>D-1 terauda durvju bloks  (1000x2000)</t>
  </si>
  <si>
    <t>D-2 terauda durvju bloks  (800x2000)</t>
  </si>
  <si>
    <t>D-3 terauda durvju bloks  (1200x2100)</t>
  </si>
  <si>
    <t>D-4 terauda durvju bloks  (900x2000)</t>
  </si>
  <si>
    <t>lig.cena</t>
  </si>
  <si>
    <t>Palodžu izgatavošana un montāža krāsots skārds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</si>
  <si>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</si>
  <si>
    <t>Bojātu stiegrojuma atjaunošana un aizdare ar remontjavu</t>
  </si>
  <si>
    <t>Starpsienas starp dzīvokļiem uz balkona izveide</t>
  </si>
  <si>
    <t>31</t>
  </si>
  <si>
    <t>Balkona margu apšūšana ar magnezītu un to krāsošana</t>
  </si>
  <si>
    <t xml:space="preserve">Šahtu aizbēršana veicot blietēšanu pa kārtām </t>
  </si>
  <si>
    <t>Betona seguma atjaunošana pie ieejas kāpnēm asīs 1-2 un 6-7</t>
  </si>
  <si>
    <t>Lokālā tāme Nr. 1-3</t>
  </si>
  <si>
    <t>Caurumu aizdare</t>
  </si>
  <si>
    <t>Veco logu demontāža un jaunu PVC logu bloku uzstādīšana Uw ≤ 1.3 (W/m2 K)</t>
  </si>
  <si>
    <t>Veco durvju demontāža un jaunu koka un tērauda durvju bloka uzstādīšana Uw ≤ 1.8 (W/m2 K)</t>
  </si>
  <si>
    <t>12</t>
  </si>
  <si>
    <t>Putupolistirola iestrāde pagraba griestos</t>
  </si>
  <si>
    <t>Cauruļu veidgabali, stiprinājumi, saskrūves, ugunsdrošās muftas u.c. palīgmateriāli</t>
  </si>
  <si>
    <t>Ailu apdare pēc AR-17 un AR-18 rasējumiem</t>
  </si>
  <si>
    <t>Līmjava SAKRET BAK vai ekvivalents</t>
  </si>
  <si>
    <t>Siets dzeltens, 160g vai ekvivalents</t>
  </si>
  <si>
    <t xml:space="preserve">Dībeļi wkret-met 10x140mm vai ekvivalents </t>
  </si>
  <si>
    <t>Zemapmetuma grunts SAKRET PG vai ekvivalents</t>
  </si>
  <si>
    <t>Apmetums SAKRET SBP vai ekvivalents</t>
  </si>
  <si>
    <t>Gunts krāsa Sadolin Sando Base vai ekvivalents</t>
  </si>
  <si>
    <t>Krāsa Sadolin Sando F vai ekvivalents</t>
  </si>
  <si>
    <t>Putupolistirols tenapors vai ekvivalents λ≤0,040W/mK b=80mm</t>
  </si>
  <si>
    <t>Dziļumgrunts vincents tifgrunt vai ekvivalents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</si>
  <si>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</si>
  <si>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</si>
  <si>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</si>
  <si>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</si>
  <si>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</si>
  <si>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33-900-1200 Purmo compact vai ekvivalents</t>
  </si>
  <si>
    <t>Minerālvates izolācijas čaula, ar alum. atstarojošo slāni; s=50mm 21 (λ≤0,045W/mK) Paroc vai ekvivalents</t>
  </si>
  <si>
    <t>Minerālvates izolācijas čaula, ar alum. atstarojošo slāni; s=50mm 27 (λ≤0,045W/mK) Paroc vai ekvivalents</t>
  </si>
  <si>
    <t>Minerālvates izolācijas čaula, ar alum. atstarojošo slāni; s=50mm 34 (λ≤0,045W/mK) Paroc vai ekvivalents</t>
  </si>
  <si>
    <t>Minerālvates izolācijas čaula, ar alum. atstarojošo slāni; s=50mm 42 (λ≤0,045W/mK) Paroc vai ekvivalents</t>
  </si>
  <si>
    <t>Minerālvates izolācijas čaula, ar alum. atstarojošo slāni; s=50mm 48 (λ≤0,045W/mK) Paroc vai ekvivalents</t>
  </si>
  <si>
    <t>Minerālvates izolācijas čaula, ar alum. atstarojošo slāni; s=50mm 60 (λ≤0,045W/mK) Paroc vai ekvivalents</t>
  </si>
  <si>
    <t>Putupolistirols Tenapors supra EPS-120 vai ekvivalents λ≤0,037W/mK b=100mm</t>
  </si>
  <si>
    <t>Gunts krāsa HANSA SILICAT PRIMIER vai ekvivalents</t>
  </si>
  <si>
    <t>Tonēta cokola krāsa HANSA SOKKEL vai ekvivalents</t>
  </si>
  <si>
    <t>ISOVER FS30 minerālvate vai ekvivalents λ≤0,038W/mK b=150mm</t>
  </si>
  <si>
    <t>Uprofils 150mm</t>
  </si>
  <si>
    <t>Cokola profils ar lāseni 150mm</t>
  </si>
  <si>
    <t xml:space="preserve">Dībeļi wkret-met 10x200mm vai ekvivalents </t>
  </si>
  <si>
    <t>ISOVER FS30 minerālvate vai ekvivalents  λ≤0,038W/mK b=30mm</t>
  </si>
  <si>
    <t xml:space="preserve">Dībeļi wkret-met 10x70mm vai ekvivalents </t>
  </si>
  <si>
    <t>Vincents betongrunt vai ekvivalents</t>
  </si>
  <si>
    <t>Skrepa M600 vai ekvivalents</t>
  </si>
  <si>
    <t>Antikorozijas materiāls Pagel MS02 vai ekvivalents</t>
  </si>
  <si>
    <t>Betona remonta sastāvs Pagel MS20 vai ekvivalents</t>
  </si>
  <si>
    <t>Penetron vai ekvivalents</t>
  </si>
  <si>
    <t>Virsklājs &gt; 4,00 kg/m2 Bikroelast EKP vai ekvivalents</t>
  </si>
  <si>
    <t>Apakšklājs &gt; 3,00 kg/m2 Bikroelast EPP vai ekvivalents</t>
  </si>
  <si>
    <t>PAROC BLT 9 beramā vate vai ekvivalents  λ≤0,041W/mK b=300mm</t>
  </si>
  <si>
    <t>Magnezīta loksnes 1200/2300/6mm vai ekvivalents</t>
  </si>
  <si>
    <t>Sienu gruntēšana un apmešana (vincents tifgrunt, Knauf rotband vai ekvivalents)</t>
  </si>
  <si>
    <t>Sienu špaktelēšana, slīpēšana (Vetonit LR vai ekvivalents)</t>
  </si>
  <si>
    <t>Sienu gruntēšana un krāsošana (Ūdens emulsija tonēta SADOLIN BINDO 7 vai ekvivalents)</t>
  </si>
  <si>
    <t>Plastmasas PP-R/Al Fusiotherm Stabi SDR 7.4 caurule Ø40x5.5 vai ekvivalents</t>
  </si>
  <si>
    <t>Plastmasas PP-R/Al Fusiotherm Stabi SDR 7.4 caurule Ø32x4.5 vai ekvivalents</t>
  </si>
  <si>
    <t>Plastmasas PP-R/Al Fusiotherm Stabi SDR 7.4 caurule Ø25x2.5 vai ekvivalents</t>
  </si>
  <si>
    <t>Plastmasas PP-R/Al Fusiotherm Stabi SDR 7.4 caurules veidgabali vai ekvivalents</t>
  </si>
  <si>
    <t>Unipipe kompozītcaurule Ø20×2.25 ar veidgabaliem vai ekvivalents</t>
  </si>
  <si>
    <t>Unipipe kompozītcaurule Ø25×2.5 ar veidgabaliem vai ekvivalents</t>
  </si>
  <si>
    <t>Izolācija Armacell TUBOLIT DG TL-22/9-DG, grūti degoša vai ekvivalents</t>
  </si>
  <si>
    <t>Izolācija Armacell TUBOLIT DG TL-28/9-DG, grūti degoša vai ekvivalents</t>
  </si>
  <si>
    <t>Izolācija Armacell TUBOLIT DG TL-35/9-DG, grūti degoša vai ekvivalents</t>
  </si>
  <si>
    <t>Izolācija Armacell TUBOLIT DG TL-40/9-DG, grūti degoša vai ekvivalents</t>
  </si>
  <si>
    <t>Bituma bāzes hidroizolāciju/līmi bez šķīdinātājiem TechnoNICOL vai ekvivalents</t>
  </si>
  <si>
    <t>Krāsa tonēta Sadolin Sando F vai ekvivalents</t>
  </si>
  <si>
    <t>Notekrenes BORGA vai ekvivalents d=100mm</t>
  </si>
  <si>
    <t>Betona jumta laukuma un griestu apstrāde ar Skrepa M600 sauso injekciju maisījumu (Penetron) vai ekvivalents</t>
  </si>
  <si>
    <t>Betona jumta laukuma apstrāde ar dziļi impregnējamo hidroizolācijas materiālu Penetron vai ekvivalents</t>
  </si>
  <si>
    <t>Skrūves SPEC13 4,5x50 Zn vai ekvivalents</t>
  </si>
  <si>
    <t>Pašregulējošā svaigā gaisa ventiļa ierīkošana - VTK-80 vai ekvivalents</t>
  </si>
  <si>
    <t>Balkona laukuma un griestu apstrāde ar Skrepa M600 sauso injekciju maisījumu (Penetron) vai ekvivalents</t>
  </si>
  <si>
    <t>Balkona laukuma apstrāde ar dziļi impregnējamo hidroizolācijas materiālu Penetron vai ekvivalents</t>
  </si>
  <si>
    <t>Objekta adrese:  Lāčplēša iela 21, Jelgava, LV-3002, KAD.NR.09000270185001</t>
  </si>
  <si>
    <t>Cokola krāsojums atbilstoši krāsu pasei</t>
  </si>
  <si>
    <t>Sagataves kārtas izveide</t>
  </si>
  <si>
    <t>Bruģēšanas darbi</t>
  </si>
  <si>
    <t>Vannas istabas sildķermeņu montāža</t>
  </si>
  <si>
    <t>t.sk.darba aizsardzība</t>
  </si>
  <si>
    <t xml:space="preserve">Virsizdevumi </t>
  </si>
  <si>
    <t>Peļņa</t>
  </si>
  <si>
    <t>1-7</t>
  </si>
  <si>
    <t>Pagraba griesti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</si>
</sst>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-* #,##0\$_-;\-* #,##0\$_-;_-* &quot;-$&quot;_-;_-@_-"/>
    <numFmt numFmtId="165" formatCode="_-* #,##0.00\$_-;\-* #,##0.00\$_-;_-* \-??\$_-;_-@_-"/>
    <numFmt numFmtId="166" formatCode="_-* #,##0.00_-;\-* #,##0.00_-;_-* \-??_-;_-@_-"/>
    <numFmt numFmtId="167" formatCode="_(* #,##0.00_);_(* \(#,##0.00\);_(* \-??_);_(@_)"/>
    <numFmt numFmtId="168" formatCode="m&quot;ont&quot;h\ d&quot;, &quot;yyyy"/>
    <numFmt numFmtId="169" formatCode="_-* #,##0_-;\-* #,##0_-;_-* \-_-;_-@_-"/>
    <numFmt numFmtId="170" formatCode="#.00"/>
    <numFmt numFmtId="171" formatCode="#."/>
    <numFmt numFmtId="172" formatCode="&quot;See Note  &quot;#"/>
    <numFmt numFmtId="173" formatCode="_-\£* #,##0_-;&quot;-£&quot;* #,##0_-;_-\£* \-_-;_-@_-"/>
    <numFmt numFmtId="174" formatCode="_-\£* #,##0.00_-;&quot;-£&quot;* #,##0.00_-;_-\£* \-??_-;_-@_-"/>
    <numFmt numFmtId="175" formatCode="_-* #,##0.00\ _L_s_-;\-* #,##0.00\ _L_s_-;_-* \-??\ _L_s_-;_-@_-"/>
    <numFmt numFmtId="176" formatCode="&quot;Ls &quot;#,##0.00"/>
    <numFmt numFmtId="177" formatCode="#,##0.0"/>
    <numFmt numFmtId="178" formatCode="0.0"/>
    <numFmt numFmtId="179" formatCode="_(* #,##0.00_);_(* \(#,##0.00\);_(* &quot;-&quot;??_);_(@_)"/>
    <numFmt numFmtId="180" formatCode="_-* #,##0.00\ _k_r_-;\-* #,##0.00\ _k_r_-;_-* &quot;-&quot;??\ _k_r_-;_-@_-"/>
  </numFmts>
  <fonts count="74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10"/>
      <name val="Arial Cyr"/>
      <family val="2"/>
      <charset val="204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10"/>
      <name val="Helv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color indexed="58"/>
      <name val="Times New Roman"/>
      <family val="1"/>
      <charset val="186"/>
    </font>
    <font>
      <sz val="10"/>
      <color indexed="14"/>
      <name val="Times New Roman"/>
      <family val="1"/>
      <charset val="186"/>
    </font>
    <font>
      <i/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 Baltic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name val="Times New Roman"/>
      <family val="1"/>
    </font>
    <font>
      <sz val="10"/>
      <color indexed="64"/>
      <name val="Times New Roman"/>
      <family val="1"/>
      <charset val="186"/>
    </font>
    <font>
      <sz val="9"/>
      <color indexed="64"/>
      <name val="Times New Roman"/>
      <family val="1"/>
      <charset val="186"/>
    </font>
    <font>
      <sz val="8"/>
      <color indexed="64"/>
      <name val="Times New Roman"/>
      <family val="1"/>
      <charset val="186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vertAlign val="superscript"/>
      <sz val="10"/>
      <color indexed="8"/>
      <name val="Times New Roman"/>
      <family val="1"/>
      <charset val="186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11">
    <xf numFmtId="0" fontId="0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4" fontId="36" fillId="0" borderId="0" applyFill="0" applyBorder="0" applyAlignment="0" applyProtection="0"/>
    <xf numFmtId="165" fontId="36" fillId="0" borderId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6" fontId="36" fillId="0" borderId="0" applyFill="0" applyBorder="0" applyAlignment="0" applyProtection="0"/>
    <xf numFmtId="166" fontId="36" fillId="0" borderId="0" applyFill="0" applyBorder="0" applyAlignment="0" applyProtection="0"/>
    <xf numFmtId="167" fontId="36" fillId="0" borderId="0" applyFill="0" applyBorder="0" applyAlignment="0" applyProtection="0"/>
    <xf numFmtId="0" fontId="3" fillId="0" borderId="3">
      <alignment textRotation="90"/>
    </xf>
    <xf numFmtId="0" fontId="3" fillId="0" borderId="3">
      <alignment textRotation="90"/>
    </xf>
    <xf numFmtId="168" fontId="9" fillId="0" borderId="0">
      <protection locked="0"/>
    </xf>
    <xf numFmtId="168" fontId="10" fillId="0" borderId="0">
      <protection locked="0"/>
    </xf>
    <xf numFmtId="169" fontId="36" fillId="0" borderId="0" applyFill="0" applyBorder="0" applyAlignment="0" applyProtection="0"/>
    <xf numFmtId="166" fontId="36" fillId="0" borderId="0" applyFill="0" applyBorder="0" applyAlignment="0" applyProtection="0"/>
    <xf numFmtId="0" fontId="11" fillId="0" borderId="0" applyNumberFormat="0"/>
    <xf numFmtId="0" fontId="12" fillId="0" borderId="0" applyNumberFormat="0" applyFill="0" applyBorder="0" applyAlignment="0" applyProtection="0"/>
    <xf numFmtId="170" fontId="9" fillId="0" borderId="0">
      <protection locked="0"/>
    </xf>
    <xf numFmtId="170" fontId="10" fillId="0" borderId="0">
      <protection locked="0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71" fontId="17" fillId="0" borderId="0">
      <protection locked="0"/>
    </xf>
    <xf numFmtId="171" fontId="18" fillId="0" borderId="0">
      <protection locked="0"/>
    </xf>
    <xf numFmtId="171" fontId="17" fillId="0" borderId="0">
      <protection locked="0"/>
    </xf>
    <xf numFmtId="171" fontId="18" fillId="0" borderId="0">
      <protection locked="0"/>
    </xf>
    <xf numFmtId="0" fontId="19" fillId="22" borderId="0"/>
    <xf numFmtId="0" fontId="20" fillId="23" borderId="0"/>
    <xf numFmtId="0" fontId="21" fillId="0" borderId="0"/>
    <xf numFmtId="0" fontId="23" fillId="0" borderId="0"/>
    <xf numFmtId="0" fontId="22" fillId="7" borderId="1" applyNumberFormat="0" applyAlignment="0" applyProtection="0"/>
    <xf numFmtId="0" fontId="24" fillId="0" borderId="7">
      <alignment vertical="center"/>
    </xf>
    <xf numFmtId="0" fontId="25" fillId="0" borderId="7">
      <alignment vertical="center"/>
    </xf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 applyNumberFormat="0" applyFill="0" applyBorder="0" applyAlignment="0" applyProtection="0"/>
    <xf numFmtId="0" fontId="36" fillId="0" borderId="0"/>
    <xf numFmtId="0" fontId="28" fillId="0" borderId="0"/>
    <xf numFmtId="0" fontId="2" fillId="0" borderId="0"/>
    <xf numFmtId="0" fontId="2" fillId="0" borderId="0"/>
    <xf numFmtId="0" fontId="40" fillId="0" borderId="0"/>
    <xf numFmtId="0" fontId="38" fillId="0" borderId="0"/>
    <xf numFmtId="0" fontId="41" fillId="0" borderId="0"/>
    <xf numFmtId="0" fontId="29" fillId="0" borderId="0" applyNumberFormat="0">
      <alignment horizontal="center"/>
    </xf>
    <xf numFmtId="0" fontId="30" fillId="20" borderId="9" applyNumberFormat="0" applyAlignment="0" applyProtection="0"/>
    <xf numFmtId="9" fontId="36" fillId="0" borderId="0" applyFill="0" applyBorder="0" applyAlignment="0" applyProtection="0"/>
    <xf numFmtId="0" fontId="31" fillId="0" borderId="0"/>
    <xf numFmtId="0" fontId="36" fillId="25" borderId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71" fontId="9" fillId="0" borderId="10">
      <protection locked="0"/>
    </xf>
    <xf numFmtId="172" fontId="33" fillId="0" borderId="0">
      <alignment horizontal="left"/>
    </xf>
    <xf numFmtId="173" fontId="36" fillId="0" borderId="0" applyFill="0" applyBorder="0" applyAlignment="0" applyProtection="0"/>
    <xf numFmtId="174" fontId="36" fillId="0" borderId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/>
    <xf numFmtId="175" fontId="36" fillId="0" borderId="0" applyFill="0" applyBorder="0" applyAlignment="0" applyProtection="0"/>
    <xf numFmtId="0" fontId="56" fillId="0" borderId="0"/>
    <xf numFmtId="0" fontId="2" fillId="0" borderId="0"/>
    <xf numFmtId="0" fontId="2" fillId="0" borderId="0" applyNumberFormat="0" applyFill="0" applyBorder="0" applyAlignment="0" applyProtection="0"/>
    <xf numFmtId="0" fontId="59" fillId="0" borderId="0"/>
    <xf numFmtId="0" fontId="40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179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58" fillId="0" borderId="0" applyFont="0" applyFill="0" applyBorder="0" applyAlignment="0" applyProtection="0"/>
  </cellStyleXfs>
  <cellXfs count="423">
    <xf numFmtId="0" fontId="0" fillId="0" borderId="0" xfId="0"/>
    <xf numFmtId="49" fontId="39" fillId="0" borderId="11" xfId="78" applyNumberFormat="1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18" xfId="0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right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Border="1" applyAlignment="1">
      <alignment vertical="center"/>
    </xf>
    <xf numFmtId="178" fontId="44" fillId="0" borderId="0" xfId="78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vertical="center"/>
    </xf>
    <xf numFmtId="49" fontId="45" fillId="0" borderId="0" xfId="78" applyNumberFormat="1" applyFont="1" applyBorder="1" applyAlignment="1">
      <alignment vertical="center"/>
    </xf>
    <xf numFmtId="178" fontId="42" fillId="0" borderId="0" xfId="78" applyNumberFormat="1" applyFont="1" applyBorder="1" applyAlignment="1">
      <alignment vertical="center" wrapText="1"/>
    </xf>
    <xf numFmtId="178" fontId="42" fillId="0" borderId="0" xfId="78" applyNumberFormat="1" applyFont="1" applyBorder="1" applyAlignment="1">
      <alignment horizontal="center" vertical="center"/>
    </xf>
    <xf numFmtId="2" fontId="42" fillId="0" borderId="0" xfId="78" applyNumberFormat="1" applyFont="1" applyBorder="1" applyAlignment="1">
      <alignment horizontal="center" vertical="center"/>
    </xf>
    <xf numFmtId="178" fontId="42" fillId="0" borderId="0" xfId="78" applyNumberFormat="1" applyFont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42" fillId="0" borderId="0" xfId="78" applyFont="1" applyFill="1" applyBorder="1" applyAlignment="1">
      <alignment horizontal="left" vertical="center"/>
    </xf>
    <xf numFmtId="0" fontId="42" fillId="0" borderId="0" xfId="78" applyFont="1" applyFill="1" applyBorder="1" applyAlignment="1">
      <alignment horizontal="center" vertical="center"/>
    </xf>
    <xf numFmtId="49" fontId="45" fillId="0" borderId="0" xfId="78" applyNumberFormat="1" applyFont="1" applyBorder="1" applyAlignment="1">
      <alignment horizontal="center" vertical="center"/>
    </xf>
    <xf numFmtId="178" fontId="42" fillId="0" borderId="0" xfId="78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78" fontId="45" fillId="0" borderId="18" xfId="78" applyNumberFormat="1" applyFont="1" applyFill="1" applyBorder="1" applyAlignment="1">
      <alignment horizontal="left" vertical="center" wrapText="1"/>
    </xf>
    <xf numFmtId="1" fontId="42" fillId="0" borderId="12" xfId="78" applyNumberFormat="1" applyFont="1" applyFill="1" applyBorder="1" applyAlignment="1">
      <alignment horizontal="center" vertical="center" wrapText="1"/>
    </xf>
    <xf numFmtId="0" fontId="46" fillId="0" borderId="12" xfId="0" applyNumberFormat="1" applyFont="1" applyFill="1" applyBorder="1" applyAlignment="1" applyProtection="1">
      <alignment vertical="center" wrapText="1"/>
    </xf>
    <xf numFmtId="0" fontId="47" fillId="0" borderId="12" xfId="0" applyFont="1" applyFill="1" applyBorder="1" applyAlignment="1">
      <alignment horizontal="center" vertical="center"/>
    </xf>
    <xf numFmtId="2" fontId="42" fillId="0" borderId="12" xfId="78" applyNumberFormat="1" applyFont="1" applyFill="1" applyBorder="1" applyAlignment="1">
      <alignment horizontal="center" vertical="center"/>
    </xf>
    <xf numFmtId="4" fontId="49" fillId="0" borderId="12" xfId="0" applyNumberFormat="1" applyFont="1" applyFill="1" applyBorder="1" applyAlignment="1">
      <alignment vertical="center" wrapText="1"/>
    </xf>
    <xf numFmtId="4" fontId="50" fillId="0" borderId="12" xfId="0" applyNumberFormat="1" applyFont="1" applyFill="1" applyBorder="1" applyAlignment="1">
      <alignment vertical="center" wrapText="1"/>
    </xf>
    <xf numFmtId="4" fontId="42" fillId="0" borderId="12" xfId="0" applyNumberFormat="1" applyFont="1" applyFill="1" applyBorder="1" applyAlignment="1">
      <alignment vertical="center" wrapText="1"/>
    </xf>
    <xf numFmtId="2" fontId="42" fillId="0" borderId="12" xfId="78" applyNumberFormat="1" applyFont="1" applyFill="1" applyBorder="1" applyAlignment="1">
      <alignment vertical="center" wrapText="1"/>
    </xf>
    <xf numFmtId="0" fontId="47" fillId="0" borderId="16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4" fontId="50" fillId="0" borderId="18" xfId="0" applyNumberFormat="1" applyFont="1" applyFill="1" applyBorder="1" applyAlignment="1">
      <alignment horizontal="right" vertical="center" wrapText="1"/>
    </xf>
    <xf numFmtId="4" fontId="42" fillId="0" borderId="18" xfId="0" applyNumberFormat="1" applyFont="1" applyFill="1" applyBorder="1" applyAlignment="1">
      <alignment horizontal="right" vertical="center" wrapText="1"/>
    </xf>
    <xf numFmtId="4" fontId="50" fillId="0" borderId="12" xfId="0" applyNumberFormat="1" applyFont="1" applyFill="1" applyBorder="1" applyAlignment="1">
      <alignment horizontal="right" vertical="center" wrapText="1"/>
    </xf>
    <xf numFmtId="49" fontId="45" fillId="0" borderId="19" xfId="78" applyNumberFormat="1" applyFont="1" applyFill="1" applyBorder="1" applyAlignment="1">
      <alignment horizontal="center" vertical="center" wrapText="1"/>
    </xf>
    <xf numFmtId="178" fontId="45" fillId="0" borderId="20" xfId="78" applyNumberFormat="1" applyFont="1" applyFill="1" applyBorder="1" applyAlignment="1">
      <alignment horizontal="right" vertical="center" wrapText="1"/>
    </xf>
    <xf numFmtId="178" fontId="45" fillId="0" borderId="20" xfId="78" applyNumberFormat="1" applyFont="1" applyFill="1" applyBorder="1" applyAlignment="1">
      <alignment horizontal="center" vertical="center"/>
    </xf>
    <xf numFmtId="2" fontId="45" fillId="0" borderId="20" xfId="78" applyNumberFormat="1" applyFont="1" applyFill="1" applyBorder="1" applyAlignment="1">
      <alignment horizontal="center" vertical="center"/>
    </xf>
    <xf numFmtId="4" fontId="45" fillId="0" borderId="20" xfId="78" applyNumberFormat="1" applyFont="1" applyFill="1" applyBorder="1" applyAlignment="1">
      <alignment horizontal="right" vertical="center"/>
    </xf>
    <xf numFmtId="2" fontId="45" fillId="0" borderId="20" xfId="78" applyNumberFormat="1" applyFont="1" applyFill="1" applyBorder="1" applyAlignment="1">
      <alignment horizontal="right" vertical="center" wrapText="1"/>
    </xf>
    <xf numFmtId="178" fontId="45" fillId="0" borderId="0" xfId="78" applyNumberFormat="1" applyFont="1" applyFill="1" applyBorder="1" applyAlignment="1">
      <alignment vertical="center"/>
    </xf>
    <xf numFmtId="49" fontId="42" fillId="0" borderId="0" xfId="78" applyNumberFormat="1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right" vertical="center"/>
    </xf>
    <xf numFmtId="10" fontId="42" fillId="26" borderId="0" xfId="78" applyNumberFormat="1" applyFont="1" applyFill="1" applyBorder="1" applyAlignment="1">
      <alignment horizontal="center" vertical="center"/>
    </xf>
    <xf numFmtId="2" fontId="42" fillId="0" borderId="18" xfId="78" applyNumberFormat="1" applyFont="1" applyFill="1" applyBorder="1" applyAlignment="1">
      <alignment horizontal="right" vertical="center"/>
    </xf>
    <xf numFmtId="2" fontId="42" fillId="0" borderId="18" xfId="78" applyNumberFormat="1" applyFont="1" applyBorder="1" applyAlignment="1">
      <alignment horizontal="right" vertical="center"/>
    </xf>
    <xf numFmtId="178" fontId="45" fillId="0" borderId="0" xfId="78" applyNumberFormat="1" applyFont="1" applyBorder="1" applyAlignment="1">
      <alignment vertical="center" wrapText="1"/>
    </xf>
    <xf numFmtId="178" fontId="45" fillId="0" borderId="0" xfId="78" applyNumberFormat="1" applyFont="1" applyBorder="1" applyAlignment="1">
      <alignment horizontal="right" vertical="center"/>
    </xf>
    <xf numFmtId="2" fontId="42" fillId="0" borderId="12" xfId="78" applyNumberFormat="1" applyFont="1" applyBorder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2" fillId="0" borderId="15" xfId="0" applyFont="1" applyFill="1" applyBorder="1" applyAlignment="1">
      <alignment horizontal="right" vertical="center"/>
    </xf>
    <xf numFmtId="2" fontId="42" fillId="0" borderId="0" xfId="0" applyNumberFormat="1" applyFont="1" applyFill="1" applyAlignment="1">
      <alignment vertical="center"/>
    </xf>
    <xf numFmtId="0" fontId="42" fillId="0" borderId="15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center" vertical="center"/>
    </xf>
    <xf numFmtId="0" fontId="52" fillId="0" borderId="1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1" fontId="42" fillId="0" borderId="16" xfId="78" applyNumberFormat="1" applyFont="1" applyFill="1" applyBorder="1" applyAlignment="1">
      <alignment horizontal="center" vertical="center" wrapText="1"/>
    </xf>
    <xf numFmtId="2" fontId="42" fillId="0" borderId="16" xfId="78" applyNumberFormat="1" applyFont="1" applyFill="1" applyBorder="1" applyAlignment="1">
      <alignment horizontal="center" vertical="center"/>
    </xf>
    <xf numFmtId="1" fontId="42" fillId="0" borderId="12" xfId="0" applyNumberFormat="1" applyFont="1" applyFill="1" applyBorder="1" applyAlignment="1">
      <alignment horizontal="center" vertical="center"/>
    </xf>
    <xf numFmtId="177" fontId="42" fillId="0" borderId="0" xfId="78" applyNumberFormat="1" applyFont="1" applyBorder="1" applyAlignment="1">
      <alignment vertical="center" wrapText="1"/>
    </xf>
    <xf numFmtId="4" fontId="42" fillId="0" borderId="18" xfId="78" applyNumberFormat="1" applyFont="1" applyBorder="1" applyAlignment="1">
      <alignment horizontal="right" vertical="center"/>
    </xf>
    <xf numFmtId="4" fontId="42" fillId="0" borderId="12" xfId="78" applyNumberFormat="1" applyFont="1" applyBorder="1" applyAlignment="1">
      <alignment horizontal="right" vertical="center"/>
    </xf>
    <xf numFmtId="4" fontId="42" fillId="0" borderId="0" xfId="0" applyNumberFormat="1" applyFont="1" applyAlignment="1">
      <alignment vertical="center"/>
    </xf>
    <xf numFmtId="49" fontId="42" fillId="0" borderId="18" xfId="78" applyNumberFormat="1" applyFont="1" applyBorder="1" applyAlignment="1">
      <alignment vertical="center"/>
    </xf>
    <xf numFmtId="1" fontId="42" fillId="0" borderId="18" xfId="78" applyNumberFormat="1" applyFont="1" applyBorder="1" applyAlignment="1">
      <alignment horizontal="center" vertical="center"/>
    </xf>
    <xf numFmtId="4" fontId="42" fillId="0" borderId="0" xfId="0" applyNumberFormat="1" applyFont="1" applyFill="1" applyAlignment="1">
      <alignment vertical="center"/>
    </xf>
    <xf numFmtId="49" fontId="42" fillId="0" borderId="12" xfId="78" applyNumberFormat="1" applyFont="1" applyFill="1" applyBorder="1" applyAlignment="1">
      <alignment horizontal="center" vertical="center" wrapText="1"/>
    </xf>
    <xf numFmtId="178" fontId="37" fillId="0" borderId="23" xfId="78" applyNumberFormat="1" applyFont="1" applyFill="1" applyBorder="1" applyAlignment="1">
      <alignment horizontal="center" vertical="center" wrapText="1"/>
    </xf>
    <xf numFmtId="178" fontId="37" fillId="0" borderId="21" xfId="78" applyNumberFormat="1" applyFont="1" applyFill="1" applyBorder="1" applyAlignment="1">
      <alignment horizontal="center" vertical="center" wrapText="1"/>
    </xf>
    <xf numFmtId="178" fontId="37" fillId="0" borderId="22" xfId="78" applyNumberFormat="1" applyFont="1" applyFill="1" applyBorder="1" applyAlignment="1">
      <alignment horizontal="center" vertical="center" wrapText="1"/>
    </xf>
    <xf numFmtId="178" fontId="37" fillId="0" borderId="24" xfId="78" applyNumberFormat="1" applyFont="1" applyFill="1" applyBorder="1" applyAlignment="1">
      <alignment horizontal="center" vertical="center" wrapText="1"/>
    </xf>
    <xf numFmtId="0" fontId="42" fillId="0" borderId="12" xfId="0" applyNumberFormat="1" applyFont="1" applyFill="1" applyBorder="1" applyAlignment="1" applyProtection="1">
      <alignment vertical="center" wrapText="1"/>
    </xf>
    <xf numFmtId="0" fontId="42" fillId="0" borderId="16" xfId="0" applyNumberFormat="1" applyFont="1" applyFill="1" applyBorder="1" applyAlignment="1" applyProtection="1">
      <alignment vertical="center" wrapText="1"/>
    </xf>
    <xf numFmtId="0" fontId="53" fillId="0" borderId="0" xfId="0" applyFont="1" applyFill="1" applyBorder="1" applyAlignment="1">
      <alignment vertical="center"/>
    </xf>
    <xf numFmtId="2" fontId="42" fillId="0" borderId="17" xfId="78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vertical="center"/>
    </xf>
    <xf numFmtId="4" fontId="45" fillId="0" borderId="0" xfId="78" applyNumberFormat="1" applyFont="1" applyFill="1" applyBorder="1" applyAlignment="1">
      <alignment vertical="center"/>
    </xf>
    <xf numFmtId="178" fontId="45" fillId="0" borderId="18" xfId="78" applyNumberFormat="1" applyFont="1" applyBorder="1" applyAlignment="1">
      <alignment vertical="center" wrapText="1"/>
    </xf>
    <xf numFmtId="4" fontId="42" fillId="0" borderId="0" xfId="0" applyNumberFormat="1" applyFont="1" applyBorder="1" applyAlignment="1">
      <alignment vertical="center" wrapText="1"/>
    </xf>
    <xf numFmtId="0" fontId="54" fillId="0" borderId="0" xfId="0" applyFont="1" applyFill="1" applyAlignment="1">
      <alignment horizontal="left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55" fillId="0" borderId="13" xfId="69" applyFont="1" applyFill="1" applyBorder="1" applyAlignment="1">
      <alignment wrapText="1"/>
    </xf>
    <xf numFmtId="0" fontId="55" fillId="0" borderId="13" xfId="69" applyFont="1" applyFill="1" applyBorder="1" applyAlignment="1">
      <alignment horizontal="center" vertical="center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 wrapText="1"/>
    </xf>
    <xf numFmtId="3" fontId="42" fillId="0" borderId="12" xfId="0" applyNumberFormat="1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/>
    </xf>
    <xf numFmtId="0" fontId="42" fillId="0" borderId="12" xfId="0" applyFont="1" applyBorder="1" applyAlignment="1">
      <alignment horizontal="justify" vertical="center"/>
    </xf>
    <xf numFmtId="0" fontId="51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43" fontId="42" fillId="0" borderId="13" xfId="0" applyNumberFormat="1" applyFont="1" applyFill="1" applyBorder="1" applyAlignment="1">
      <alignment horizontal="center" wrapText="1"/>
    </xf>
    <xf numFmtId="0" fontId="47" fillId="0" borderId="0" xfId="0" applyFont="1" applyFill="1" applyBorder="1" applyAlignment="1">
      <alignment vertical="center"/>
    </xf>
    <xf numFmtId="4" fontId="47" fillId="0" borderId="0" xfId="0" applyNumberFormat="1" applyFont="1" applyFill="1" applyBorder="1" applyAlignment="1">
      <alignment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4" fontId="42" fillId="0" borderId="0" xfId="78" applyNumberFormat="1" applyFont="1" applyFill="1" applyBorder="1" applyAlignment="1">
      <alignment vertical="center"/>
    </xf>
    <xf numFmtId="0" fontId="42" fillId="0" borderId="12" xfId="0" applyNumberFormat="1" applyFont="1" applyFill="1" applyBorder="1" applyAlignment="1" applyProtection="1">
      <alignment vertical="center"/>
    </xf>
    <xf numFmtId="178" fontId="45" fillId="0" borderId="12" xfId="78" applyNumberFormat="1" applyFont="1" applyFill="1" applyBorder="1" applyAlignment="1">
      <alignment horizontal="left" vertical="center" wrapText="1"/>
    </xf>
    <xf numFmtId="0" fontId="45" fillId="0" borderId="16" xfId="0" applyNumberFormat="1" applyFont="1" applyFill="1" applyBorder="1" applyAlignment="1" applyProtection="1">
      <alignment vertical="center" wrapText="1"/>
    </xf>
    <xf numFmtId="1" fontId="47" fillId="0" borderId="12" xfId="0" applyNumberFormat="1" applyFont="1" applyFill="1" applyBorder="1" applyAlignment="1">
      <alignment horizontal="center" vertical="center"/>
    </xf>
    <xf numFmtId="2" fontId="47" fillId="0" borderId="18" xfId="0" applyNumberFormat="1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center" vertical="center"/>
    </xf>
    <xf numFmtId="2" fontId="42" fillId="0" borderId="16" xfId="0" applyNumberFormat="1" applyFont="1" applyFill="1" applyBorder="1" applyAlignment="1">
      <alignment horizontal="center" vertical="center"/>
    </xf>
    <xf numFmtId="49" fontId="60" fillId="0" borderId="12" xfId="78" applyNumberFormat="1" applyFont="1" applyFill="1" applyBorder="1" applyAlignment="1">
      <alignment horizontal="center" vertical="center" wrapText="1"/>
    </xf>
    <xf numFmtId="2" fontId="60" fillId="0" borderId="12" xfId="0" applyNumberFormat="1" applyFont="1" applyFill="1" applyBorder="1" applyAlignment="1">
      <alignment horizontal="center" vertical="center"/>
    </xf>
    <xf numFmtId="49" fontId="60" fillId="0" borderId="16" xfId="78" applyNumberFormat="1" applyFont="1" applyFill="1" applyBorder="1" applyAlignment="1">
      <alignment horizontal="center" vertical="center" wrapText="1"/>
    </xf>
    <xf numFmtId="2" fontId="60" fillId="0" borderId="16" xfId="0" applyNumberFormat="1" applyFont="1" applyFill="1" applyBorder="1" applyAlignment="1">
      <alignment horizontal="center" vertical="center"/>
    </xf>
    <xf numFmtId="2" fontId="42" fillId="0" borderId="12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vertical="center" wrapText="1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0" fontId="42" fillId="0" borderId="13" xfId="96" applyFont="1" applyFill="1" applyBorder="1" applyAlignment="1">
      <alignment horizontal="center" wrapText="1"/>
    </xf>
    <xf numFmtId="0" fontId="42" fillId="0" borderId="13" xfId="0" applyFont="1" applyFill="1" applyBorder="1" applyAlignment="1">
      <alignment horizontal="center" wrapText="1"/>
    </xf>
    <xf numFmtId="0" fontId="42" fillId="0" borderId="25" xfId="0" applyFont="1" applyFill="1" applyBorder="1" applyAlignment="1">
      <alignment horizontal="center" wrapText="1"/>
    </xf>
    <xf numFmtId="0" fontId="55" fillId="0" borderId="12" xfId="0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center" vertical="center"/>
    </xf>
    <xf numFmtId="2" fontId="42" fillId="0" borderId="0" xfId="0" applyNumberFormat="1" applyFont="1" applyFill="1" applyAlignment="1">
      <alignment horizontal="center" vertical="center"/>
    </xf>
    <xf numFmtId="2" fontId="42" fillId="0" borderId="13" xfId="0" applyNumberFormat="1" applyFont="1" applyFill="1" applyBorder="1" applyAlignment="1">
      <alignment horizontal="center"/>
    </xf>
    <xf numFmtId="2" fontId="42" fillId="0" borderId="13" xfId="96" applyNumberFormat="1" applyFont="1" applyFill="1" applyBorder="1" applyAlignment="1">
      <alignment horizontal="center"/>
    </xf>
    <xf numFmtId="2" fontId="42" fillId="0" borderId="25" xfId="0" applyNumberFormat="1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vertical="center"/>
    </xf>
    <xf numFmtId="2" fontId="42" fillId="0" borderId="18" xfId="78" applyNumberFormat="1" applyFont="1" applyFill="1" applyBorder="1" applyAlignment="1">
      <alignment horizontal="center" vertical="center"/>
    </xf>
    <xf numFmtId="2" fontId="42" fillId="0" borderId="13" xfId="69" applyNumberFormat="1" applyFont="1" applyFill="1" applyBorder="1" applyAlignment="1">
      <alignment horizontal="center" vertical="center" wrapText="1"/>
    </xf>
    <xf numFmtId="49" fontId="42" fillId="0" borderId="16" xfId="78" applyNumberFormat="1" applyFont="1" applyFill="1" applyBorder="1" applyAlignment="1">
      <alignment horizontal="center" vertical="center" wrapText="1"/>
    </xf>
    <xf numFmtId="43" fontId="60" fillId="0" borderId="25" xfId="0" applyNumberFormat="1" applyFont="1" applyBorder="1" applyAlignment="1">
      <alignment horizontal="center" wrapText="1"/>
    </xf>
    <xf numFmtId="2" fontId="45" fillId="0" borderId="50" xfId="78" applyNumberFormat="1" applyFont="1" applyFill="1" applyBorder="1" applyAlignment="1">
      <alignment horizontal="right" vertical="center" wrapText="1"/>
    </xf>
    <xf numFmtId="2" fontId="42" fillId="0" borderId="18" xfId="0" applyNumberFormat="1" applyFont="1" applyFill="1" applyBorder="1" applyAlignment="1">
      <alignment horizontal="center" vertical="center"/>
    </xf>
    <xf numFmtId="2" fontId="42" fillId="0" borderId="18" xfId="0" applyNumberFormat="1" applyFont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54" fillId="0" borderId="16" xfId="78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5" fillId="28" borderId="12" xfId="0" applyNumberFormat="1" applyFont="1" applyFill="1" applyBorder="1" applyAlignment="1">
      <alignment horizontal="left" vertical="center" wrapText="1"/>
    </xf>
    <xf numFmtId="0" fontId="55" fillId="28" borderId="12" xfId="0" applyNumberFormat="1" applyFont="1" applyFill="1" applyBorder="1" applyAlignment="1">
      <alignment horizontal="center" vertical="center" wrapText="1"/>
    </xf>
    <xf numFmtId="1" fontId="61" fillId="28" borderId="12" xfId="0" applyNumberFormat="1" applyFont="1" applyFill="1" applyBorder="1" applyAlignment="1">
      <alignment horizontal="center" vertical="center" wrapText="1"/>
    </xf>
    <xf numFmtId="0" fontId="42" fillId="28" borderId="12" xfId="0" applyNumberFormat="1" applyFont="1" applyFill="1" applyBorder="1" applyAlignment="1">
      <alignment horizontal="left" vertical="center" wrapText="1"/>
    </xf>
    <xf numFmtId="0" fontId="42" fillId="28" borderId="12" xfId="0" applyNumberFormat="1" applyFont="1" applyFill="1" applyBorder="1" applyAlignment="1">
      <alignment horizontal="center" vertical="center" wrapText="1"/>
    </xf>
    <xf numFmtId="1" fontId="60" fillId="28" borderId="12" xfId="0" applyNumberFormat="1" applyFont="1" applyFill="1" applyBorder="1" applyAlignment="1">
      <alignment horizontal="center" vertical="center" wrapText="1"/>
    </xf>
    <xf numFmtId="0" fontId="55" fillId="28" borderId="12" xfId="0" applyNumberFormat="1" applyFont="1" applyFill="1" applyBorder="1" applyAlignment="1">
      <alignment horizontal="center" vertical="top" wrapText="1"/>
    </xf>
    <xf numFmtId="1" fontId="61" fillId="28" borderId="12" xfId="0" applyNumberFormat="1" applyFont="1" applyFill="1" applyBorder="1" applyAlignment="1">
      <alignment horizontal="center" vertical="top" wrapText="1"/>
    </xf>
    <xf numFmtId="0" fontId="55" fillId="0" borderId="12" xfId="0" applyNumberFormat="1" applyFont="1" applyFill="1" applyBorder="1" applyAlignment="1">
      <alignment horizontal="left" vertical="top" wrapText="1"/>
    </xf>
    <xf numFmtId="0" fontId="55" fillId="0" borderId="12" xfId="0" applyNumberFormat="1" applyFont="1" applyFill="1" applyBorder="1" applyAlignment="1">
      <alignment horizontal="center" vertical="top" wrapText="1"/>
    </xf>
    <xf numFmtId="1" fontId="61" fillId="0" borderId="12" xfId="0" applyNumberFormat="1" applyFont="1" applyFill="1" applyBorder="1" applyAlignment="1">
      <alignment horizontal="center" vertical="top" wrapText="1"/>
    </xf>
    <xf numFmtId="0" fontId="42" fillId="0" borderId="12" xfId="0" applyNumberFormat="1" applyFont="1" applyFill="1" applyBorder="1" applyAlignment="1">
      <alignment wrapText="1"/>
    </xf>
    <xf numFmtId="0" fontId="63" fillId="0" borderId="12" xfId="0" applyNumberFormat="1" applyFont="1" applyFill="1" applyBorder="1" applyAlignment="1">
      <alignment horizontal="center"/>
    </xf>
    <xf numFmtId="0" fontId="63" fillId="0" borderId="12" xfId="0" applyNumberFormat="1" applyFont="1" applyFill="1" applyBorder="1"/>
    <xf numFmtId="1" fontId="64" fillId="0" borderId="12" xfId="0" applyNumberFormat="1" applyFont="1" applyFill="1" applyBorder="1" applyAlignment="1">
      <alignment horizontal="center"/>
    </xf>
    <xf numFmtId="0" fontId="45" fillId="0" borderId="12" xfId="0" applyFont="1" applyBorder="1" applyAlignment="1">
      <alignment horizontal="center" vertical="center" wrapText="1"/>
    </xf>
    <xf numFmtId="0" fontId="60" fillId="28" borderId="12" xfId="0" applyNumberFormat="1" applyFont="1" applyFill="1" applyBorder="1" applyAlignment="1">
      <alignment horizontal="left" vertical="center" wrapText="1"/>
    </xf>
    <xf numFmtId="0" fontId="37" fillId="28" borderId="12" xfId="0" applyNumberFormat="1" applyFont="1" applyFill="1" applyBorder="1" applyAlignment="1">
      <alignment horizontal="center" vertical="center" wrapText="1"/>
    </xf>
    <xf numFmtId="0" fontId="52" fillId="28" borderId="12" xfId="0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top" wrapText="1"/>
    </xf>
    <xf numFmtId="0" fontId="52" fillId="28" borderId="12" xfId="0" applyNumberFormat="1" applyFont="1" applyFill="1" applyBorder="1" applyAlignment="1">
      <alignment horizontal="center" vertical="top" wrapText="1"/>
    </xf>
    <xf numFmtId="0" fontId="61" fillId="0" borderId="12" xfId="0" applyNumberFormat="1" applyFont="1" applyFill="1" applyBorder="1" applyAlignment="1">
      <alignment horizontal="left" vertical="top" wrapText="1"/>
    </xf>
    <xf numFmtId="0" fontId="65" fillId="0" borderId="12" xfId="0" applyNumberFormat="1" applyFont="1" applyFill="1" applyBorder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0" xfId="0" applyFont="1" applyAlignment="1">
      <alignment horizontal="right" vertical="center"/>
    </xf>
    <xf numFmtId="0" fontId="62" fillId="0" borderId="13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right" vertical="center"/>
    </xf>
    <xf numFmtId="4" fontId="66" fillId="0" borderId="0" xfId="0" applyNumberFormat="1" applyFont="1" applyBorder="1" applyAlignment="1">
      <alignment vertical="center"/>
    </xf>
    <xf numFmtId="4" fontId="62" fillId="0" borderId="0" xfId="0" applyNumberFormat="1" applyFont="1" applyBorder="1" applyAlignment="1">
      <alignment vertical="center"/>
    </xf>
    <xf numFmtId="0" fontId="62" fillId="0" borderId="15" xfId="0" applyFont="1" applyBorder="1" applyAlignment="1">
      <alignment vertical="center"/>
    </xf>
    <xf numFmtId="0" fontId="57" fillId="0" borderId="0" xfId="0" applyFont="1" applyFill="1" applyAlignment="1">
      <alignment vertical="center"/>
    </xf>
    <xf numFmtId="0" fontId="57" fillId="0" borderId="0" xfId="0" applyFont="1" applyAlignment="1">
      <alignment vertical="center"/>
    </xf>
    <xf numFmtId="0" fontId="67" fillId="0" borderId="0" xfId="0" applyFont="1"/>
    <xf numFmtId="0" fontId="68" fillId="0" borderId="0" xfId="76" applyFont="1" applyFill="1" applyAlignment="1">
      <alignment horizontal="center"/>
    </xf>
    <xf numFmtId="0" fontId="68" fillId="0" borderId="0" xfId="76" applyFont="1" applyFill="1"/>
    <xf numFmtId="0" fontId="68" fillId="0" borderId="0" xfId="75" applyFont="1" applyFill="1" applyBorder="1" applyAlignment="1">
      <alignment horizontal="center"/>
    </xf>
    <xf numFmtId="0" fontId="68" fillId="0" borderId="0" xfId="0" applyFont="1" applyBorder="1" applyAlignment="1">
      <alignment vertical="center"/>
    </xf>
    <xf numFmtId="0" fontId="68" fillId="0" borderId="0" xfId="75" applyFont="1" applyFill="1" applyBorder="1" applyAlignment="1"/>
    <xf numFmtId="0" fontId="68" fillId="0" borderId="0" xfId="76" applyFont="1" applyFill="1" applyBorder="1"/>
    <xf numFmtId="0" fontId="68" fillId="0" borderId="0" xfId="0" applyFont="1" applyAlignment="1">
      <alignment vertical="center"/>
    </xf>
    <xf numFmtId="0" fontId="68" fillId="0" borderId="0" xfId="79" applyFont="1" applyFill="1"/>
    <xf numFmtId="0" fontId="68" fillId="0" borderId="0" xfId="79" applyFont="1" applyFill="1" applyBorder="1" applyAlignment="1">
      <alignment horizontal="center"/>
    </xf>
    <xf numFmtId="0" fontId="68" fillId="0" borderId="0" xfId="79" applyFont="1" applyFill="1" applyBorder="1" applyAlignment="1">
      <alignment horizontal="right"/>
    </xf>
    <xf numFmtId="0" fontId="68" fillId="0" borderId="12" xfId="76" applyFont="1" applyFill="1" applyBorder="1" applyAlignment="1">
      <alignment horizontal="center"/>
    </xf>
    <xf numFmtId="1" fontId="68" fillId="0" borderId="12" xfId="76" applyNumberFormat="1" applyFont="1" applyFill="1" applyBorder="1" applyAlignment="1" applyProtection="1">
      <alignment horizontal="center" vertical="center" wrapText="1"/>
      <protection hidden="1"/>
    </xf>
    <xf numFmtId="0" fontId="68" fillId="0" borderId="12" xfId="75" applyFont="1" applyFill="1" applyBorder="1" applyAlignment="1">
      <alignment horizontal="center" vertical="center" wrapText="1"/>
    </xf>
    <xf numFmtId="0" fontId="68" fillId="0" borderId="12" xfId="75" applyFont="1" applyFill="1" applyBorder="1" applyAlignment="1">
      <alignment horizontal="left" vertical="center" wrapText="1"/>
    </xf>
    <xf numFmtId="4" fontId="68" fillId="0" borderId="12" xfId="76" applyNumberFormat="1" applyFont="1" applyFill="1" applyBorder="1" applyAlignment="1" applyProtection="1">
      <alignment horizontal="center" vertical="center" wrapText="1"/>
      <protection hidden="1"/>
    </xf>
    <xf numFmtId="4" fontId="68" fillId="0" borderId="0" xfId="76" applyNumberFormat="1" applyFont="1" applyFill="1"/>
    <xf numFmtId="0" fontId="68" fillId="0" borderId="12" xfId="0" applyFont="1" applyFill="1" applyBorder="1" applyAlignment="1">
      <alignment horizontal="right" wrapText="1"/>
    </xf>
    <xf numFmtId="0" fontId="69" fillId="0" borderId="12" xfId="76" applyFont="1" applyFill="1" applyBorder="1" applyAlignment="1">
      <alignment horizontal="left" vertical="center" wrapText="1"/>
    </xf>
    <xf numFmtId="4" fontId="68" fillId="0" borderId="12" xfId="76" applyNumberFormat="1" applyFont="1" applyFill="1" applyBorder="1" applyAlignment="1">
      <alignment horizontal="center" vertical="center" wrapText="1"/>
    </xf>
    <xf numFmtId="0" fontId="68" fillId="0" borderId="12" xfId="76" applyNumberFormat="1" applyFont="1" applyFill="1" applyBorder="1" applyAlignment="1" applyProtection="1">
      <alignment horizontal="center"/>
      <protection hidden="1"/>
    </xf>
    <xf numFmtId="0" fontId="68" fillId="0" borderId="12" xfId="76" applyFont="1" applyFill="1" applyBorder="1" applyAlignment="1">
      <alignment horizontal="right" vertical="center" wrapText="1"/>
    </xf>
    <xf numFmtId="0" fontId="68" fillId="0" borderId="12" xfId="76" applyFont="1" applyFill="1" applyBorder="1"/>
    <xf numFmtId="0" fontId="68" fillId="0" borderId="12" xfId="76" applyFont="1" applyFill="1" applyBorder="1" applyAlignment="1">
      <alignment horizontal="right"/>
    </xf>
    <xf numFmtId="0" fontId="68" fillId="0" borderId="12" xfId="76" applyFont="1" applyFill="1" applyBorder="1" applyAlignment="1">
      <alignment horizontal="left"/>
    </xf>
    <xf numFmtId="0" fontId="68" fillId="0" borderId="0" xfId="0" applyFont="1" applyFill="1" applyAlignment="1">
      <alignment horizontal="center" vertical="top"/>
    </xf>
    <xf numFmtId="0" fontId="68" fillId="0" borderId="0" xfId="0" applyFont="1" applyFill="1"/>
    <xf numFmtId="0" fontId="68" fillId="0" borderId="0" xfId="0" applyFont="1" applyAlignment="1">
      <alignment horizontal="right" vertical="center"/>
    </xf>
    <xf numFmtId="0" fontId="68" fillId="0" borderId="0" xfId="93" applyFont="1"/>
    <xf numFmtId="2" fontId="68" fillId="0" borderId="0" xfId="0" applyNumberFormat="1" applyFont="1" applyFill="1" applyAlignment="1">
      <alignment horizontal="left" vertical="top"/>
    </xf>
    <xf numFmtId="0" fontId="68" fillId="0" borderId="0" xfId="0" applyFont="1"/>
    <xf numFmtId="178" fontId="42" fillId="0" borderId="0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42" fillId="0" borderId="0" xfId="78" applyNumberFormat="1" applyFont="1" applyFill="1" applyBorder="1" applyAlignment="1">
      <alignment horizontal="left" vertical="center"/>
    </xf>
    <xf numFmtId="2" fontId="47" fillId="0" borderId="12" xfId="0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 applyProtection="1">
      <alignment horizontal="left" vertical="center" wrapText="1"/>
    </xf>
    <xf numFmtId="0" fontId="42" fillId="0" borderId="13" xfId="96" applyFont="1" applyFill="1" applyBorder="1" applyAlignment="1">
      <alignment horizontal="center"/>
    </xf>
    <xf numFmtId="43" fontId="42" fillId="0" borderId="25" xfId="0" applyNumberFormat="1" applyFont="1" applyFill="1" applyBorder="1" applyAlignment="1">
      <alignment horizontal="center" wrapText="1"/>
    </xf>
    <xf numFmtId="43" fontId="42" fillId="0" borderId="13" xfId="0" applyNumberFormat="1" applyFont="1" applyBorder="1" applyAlignment="1">
      <alignment horizontal="center" wrapText="1"/>
    </xf>
    <xf numFmtId="43" fontId="42" fillId="0" borderId="25" xfId="0" applyNumberFormat="1" applyFont="1" applyBorder="1" applyAlignment="1">
      <alignment horizontal="center" wrapText="1"/>
    </xf>
    <xf numFmtId="43" fontId="42" fillId="0" borderId="12" xfId="0" applyNumberFormat="1" applyFont="1" applyFill="1" applyBorder="1" applyAlignment="1">
      <alignment horizontal="center" wrapText="1"/>
    </xf>
    <xf numFmtId="49" fontId="42" fillId="0" borderId="18" xfId="78" applyNumberFormat="1" applyFont="1" applyFill="1" applyBorder="1" applyAlignment="1">
      <alignment horizontal="center" vertical="center" wrapText="1"/>
    </xf>
    <xf numFmtId="0" fontId="45" fillId="0" borderId="14" xfId="96" applyFont="1" applyFill="1" applyBorder="1" applyAlignment="1">
      <alignment horizontal="center" wrapText="1"/>
    </xf>
    <xf numFmtId="0" fontId="42" fillId="0" borderId="14" xfId="96" applyFont="1" applyFill="1" applyBorder="1" applyAlignment="1">
      <alignment horizontal="center" wrapText="1"/>
    </xf>
    <xf numFmtId="2" fontId="54" fillId="0" borderId="14" xfId="96" applyNumberFormat="1" applyFont="1" applyFill="1" applyBorder="1" applyAlignment="1">
      <alignment horizontal="center"/>
    </xf>
    <xf numFmtId="49" fontId="45" fillId="0" borderId="11" xfId="78" applyNumberFormat="1" applyFont="1" applyFill="1" applyBorder="1" applyAlignment="1">
      <alignment horizontal="center" vertical="center" wrapText="1"/>
    </xf>
    <xf numFmtId="0" fontId="42" fillId="0" borderId="0" xfId="96" applyFont="1" applyFill="1" applyBorder="1" applyAlignment="1">
      <alignment horizontal="left" wrapText="1" indent="1"/>
    </xf>
    <xf numFmtId="2" fontId="42" fillId="0" borderId="13" xfId="0" applyNumberFormat="1" applyFont="1" applyFill="1" applyBorder="1" applyAlignment="1">
      <alignment horizontal="center" wrapText="1"/>
    </xf>
    <xf numFmtId="2" fontId="42" fillId="0" borderId="25" xfId="0" applyNumberFormat="1" applyFont="1" applyFill="1" applyBorder="1" applyAlignment="1">
      <alignment horizontal="center" wrapText="1"/>
    </xf>
    <xf numFmtId="2" fontId="42" fillId="0" borderId="25" xfId="95" applyNumberFormat="1" applyFont="1" applyFill="1" applyBorder="1" applyAlignment="1">
      <alignment horizontal="center"/>
    </xf>
    <xf numFmtId="2" fontId="42" fillId="27" borderId="13" xfId="95" applyNumberFormat="1" applyFont="1" applyFill="1" applyBorder="1" applyAlignment="1">
      <alignment horizontal="center"/>
    </xf>
    <xf numFmtId="2" fontId="42" fillId="0" borderId="13" xfId="95" applyNumberFormat="1" applyFont="1" applyFill="1" applyBorder="1" applyAlignment="1">
      <alignment horizontal="center"/>
    </xf>
    <xf numFmtId="2" fontId="42" fillId="27" borderId="13" xfId="0" applyNumberFormat="1" applyFont="1" applyFill="1" applyBorder="1" applyAlignment="1">
      <alignment horizontal="center" wrapText="1"/>
    </xf>
    <xf numFmtId="2" fontId="42" fillId="27" borderId="25" xfId="95" applyNumberFormat="1" applyFont="1" applyFill="1" applyBorder="1" applyAlignment="1">
      <alignment horizontal="center"/>
    </xf>
    <xf numFmtId="2" fontId="42" fillId="27" borderId="25" xfId="0" applyNumberFormat="1" applyFont="1" applyFill="1" applyBorder="1" applyAlignment="1">
      <alignment horizontal="center" wrapText="1"/>
    </xf>
    <xf numFmtId="2" fontId="42" fillId="0" borderId="12" xfId="95" applyNumberFormat="1" applyFont="1" applyFill="1" applyBorder="1" applyAlignment="1">
      <alignment horizontal="center"/>
    </xf>
    <xf numFmtId="2" fontId="42" fillId="0" borderId="12" xfId="0" applyNumberFormat="1" applyFont="1" applyFill="1" applyBorder="1" applyAlignment="1">
      <alignment horizontal="center" wrapText="1"/>
    </xf>
    <xf numFmtId="2" fontId="42" fillId="0" borderId="53" xfId="0" applyNumberFormat="1" applyFont="1" applyFill="1" applyBorder="1" applyAlignment="1">
      <alignment horizontal="center" wrapText="1"/>
    </xf>
    <xf numFmtId="2" fontId="42" fillId="0" borderId="14" xfId="96" applyNumberFormat="1" applyFont="1" applyFill="1" applyBorder="1" applyAlignment="1" applyProtection="1">
      <alignment horizontal="center" vertical="center"/>
    </xf>
    <xf numFmtId="2" fontId="42" fillId="0" borderId="14" xfId="0" applyNumberFormat="1" applyFont="1" applyFill="1" applyBorder="1" applyAlignment="1">
      <alignment horizontal="center" wrapText="1"/>
    </xf>
    <xf numFmtId="2" fontId="42" fillId="0" borderId="13" xfId="96" applyNumberFormat="1" applyFont="1" applyFill="1" applyBorder="1" applyAlignment="1" applyProtection="1">
      <alignment horizontal="center" vertical="center"/>
    </xf>
    <xf numFmtId="2" fontId="42" fillId="0" borderId="13" xfId="0" applyNumberFormat="1" applyFont="1" applyFill="1" applyBorder="1" applyAlignment="1" applyProtection="1">
      <alignment horizontal="center" vertical="center"/>
    </xf>
    <xf numFmtId="2" fontId="55" fillId="0" borderId="12" xfId="0" applyNumberFormat="1" applyFont="1" applyFill="1" applyBorder="1" applyAlignment="1">
      <alignment horizontal="center" vertical="center"/>
    </xf>
    <xf numFmtId="2" fontId="42" fillId="0" borderId="12" xfId="0" applyNumberFormat="1" applyFont="1" applyFill="1" applyBorder="1" applyAlignment="1">
      <alignment horizontal="center" vertical="center" wrapText="1"/>
    </xf>
    <xf numFmtId="2" fontId="42" fillId="0" borderId="25" xfId="0" applyNumberFormat="1" applyFont="1" applyFill="1" applyBorder="1" applyAlignment="1" applyProtection="1">
      <alignment horizontal="center" vertical="center"/>
    </xf>
    <xf numFmtId="2" fontId="42" fillId="0" borderId="25" xfId="96" applyNumberFormat="1" applyFont="1" applyFill="1" applyBorder="1" applyAlignment="1" applyProtection="1">
      <alignment horizontal="center" vertical="center"/>
    </xf>
    <xf numFmtId="2" fontId="50" fillId="0" borderId="12" xfId="0" applyNumberFormat="1" applyFont="1" applyFill="1" applyBorder="1" applyAlignment="1">
      <alignment horizontal="center" vertical="center" wrapText="1"/>
    </xf>
    <xf numFmtId="2" fontId="45" fillId="0" borderId="20" xfId="78" applyNumberFormat="1" applyFont="1" applyFill="1" applyBorder="1" applyAlignment="1">
      <alignment horizontal="center" vertical="center" wrapText="1"/>
    </xf>
    <xf numFmtId="2" fontId="42" fillId="0" borderId="18" xfId="78" applyNumberFormat="1" applyFont="1" applyBorder="1" applyAlignment="1">
      <alignment horizontal="center" vertical="center"/>
    </xf>
    <xf numFmtId="2" fontId="42" fillId="0" borderId="12" xfId="78" applyNumberFormat="1" applyFont="1" applyBorder="1" applyAlignment="1">
      <alignment horizontal="center" vertical="center"/>
    </xf>
    <xf numFmtId="4" fontId="42" fillId="0" borderId="12" xfId="78" applyNumberFormat="1" applyFont="1" applyBorder="1" applyAlignment="1">
      <alignment horizontal="center" vertical="center"/>
    </xf>
    <xf numFmtId="2" fontId="42" fillId="0" borderId="16" xfId="0" applyNumberFormat="1" applyFont="1" applyFill="1" applyBorder="1" applyAlignment="1">
      <alignment horizontal="center" vertical="center" wrapText="1"/>
    </xf>
    <xf numFmtId="2" fontId="42" fillId="0" borderId="18" xfId="0" applyNumberFormat="1" applyFont="1" applyFill="1" applyBorder="1" applyAlignment="1">
      <alignment horizontal="center" vertical="center" wrapText="1"/>
    </xf>
    <xf numFmtId="2" fontId="42" fillId="0" borderId="12" xfId="78" applyNumberFormat="1" applyFont="1" applyFill="1" applyBorder="1" applyAlignment="1">
      <alignment horizontal="center" vertical="center" wrapText="1"/>
    </xf>
    <xf numFmtId="2" fontId="55" fillId="0" borderId="13" xfId="69" applyNumberFormat="1" applyFont="1" applyFill="1" applyBorder="1" applyAlignment="1">
      <alignment horizontal="center" vertical="center" wrapText="1"/>
    </xf>
    <xf numFmtId="0" fontId="71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 wrapText="1"/>
    </xf>
    <xf numFmtId="0" fontId="71" fillId="0" borderId="0" xfId="0" applyFont="1" applyAlignment="1">
      <alignment vertical="center"/>
    </xf>
    <xf numFmtId="176" fontId="71" fillId="0" borderId="0" xfId="0" applyNumberFormat="1" applyFont="1" applyAlignment="1">
      <alignment horizontal="left" vertical="center"/>
    </xf>
    <xf numFmtId="0" fontId="71" fillId="0" borderId="0" xfId="0" applyFont="1" applyAlignment="1">
      <alignment horizontal="right" vertical="center"/>
    </xf>
    <xf numFmtId="4" fontId="71" fillId="0" borderId="0" xfId="0" applyNumberFormat="1" applyFont="1" applyAlignment="1">
      <alignment vertical="center"/>
    </xf>
    <xf numFmtId="0" fontId="71" fillId="0" borderId="0" xfId="0" applyFont="1" applyFill="1" applyAlignment="1">
      <alignment vertical="center"/>
    </xf>
    <xf numFmtId="3" fontId="71" fillId="0" borderId="0" xfId="0" applyNumberFormat="1" applyFont="1" applyFill="1" applyAlignment="1">
      <alignment horizontal="left" vertical="center"/>
    </xf>
    <xf numFmtId="0" fontId="71" fillId="0" borderId="0" xfId="0" applyFont="1" applyFill="1" applyAlignment="1">
      <alignment horizontal="right" vertical="center"/>
    </xf>
    <xf numFmtId="0" fontId="71" fillId="0" borderId="0" xfId="0" applyFont="1" applyAlignment="1">
      <alignment horizontal="left" vertical="center"/>
    </xf>
    <xf numFmtId="2" fontId="42" fillId="0" borderId="12" xfId="0" applyNumberFormat="1" applyFont="1" applyFill="1" applyBorder="1" applyAlignment="1">
      <alignment horizontal="center"/>
    </xf>
    <xf numFmtId="2" fontId="42" fillId="0" borderId="12" xfId="0" applyNumberFormat="1" applyFont="1" applyBorder="1" applyAlignment="1">
      <alignment horizontal="center"/>
    </xf>
    <xf numFmtId="2" fontId="49" fillId="0" borderId="12" xfId="0" applyNumberFormat="1" applyFont="1" applyFill="1" applyBorder="1" applyAlignment="1">
      <alignment horizontal="center" vertical="center" wrapText="1"/>
    </xf>
    <xf numFmtId="2" fontId="60" fillId="27" borderId="25" xfId="95" applyNumberFormat="1" applyFont="1" applyFill="1" applyBorder="1" applyAlignment="1">
      <alignment horizontal="center"/>
    </xf>
    <xf numFmtId="2" fontId="60" fillId="0" borderId="25" xfId="95" applyNumberFormat="1" applyFont="1" applyFill="1" applyBorder="1" applyAlignment="1">
      <alignment horizontal="center"/>
    </xf>
    <xf numFmtId="2" fontId="60" fillId="0" borderId="25" xfId="0" applyNumberFormat="1" applyFont="1" applyFill="1" applyBorder="1" applyAlignment="1">
      <alignment horizontal="center" wrapText="1"/>
    </xf>
    <xf numFmtId="2" fontId="60" fillId="27" borderId="25" xfId="0" applyNumberFormat="1" applyFont="1" applyFill="1" applyBorder="1" applyAlignment="1">
      <alignment horizontal="center" wrapText="1"/>
    </xf>
    <xf numFmtId="2" fontId="60" fillId="0" borderId="12" xfId="0" applyNumberFormat="1" applyFont="1" applyFill="1" applyBorder="1" applyAlignment="1">
      <alignment horizontal="center" vertical="center" wrapText="1"/>
    </xf>
    <xf numFmtId="0" fontId="42" fillId="0" borderId="13" xfId="0" applyNumberFormat="1" applyFont="1" applyFill="1" applyBorder="1" applyAlignment="1">
      <alignment wrapText="1"/>
    </xf>
    <xf numFmtId="0" fontId="42" fillId="0" borderId="13" xfId="0" applyNumberFormat="1" applyFont="1" applyBorder="1" applyAlignment="1">
      <alignment horizontal="left" wrapText="1"/>
    </xf>
    <xf numFmtId="0" fontId="42" fillId="0" borderId="13" xfId="0" applyNumberFormat="1" applyFont="1" applyFill="1" applyBorder="1" applyAlignment="1">
      <alignment horizontal="left" wrapText="1"/>
    </xf>
    <xf numFmtId="0" fontId="42" fillId="0" borderId="13" xfId="96" applyNumberFormat="1" applyFont="1" applyFill="1" applyBorder="1" applyAlignment="1">
      <alignment horizontal="left" wrapText="1"/>
    </xf>
    <xf numFmtId="0" fontId="42" fillId="0" borderId="25" xfId="0" applyNumberFormat="1" applyFont="1" applyFill="1" applyBorder="1" applyAlignment="1">
      <alignment horizontal="left" wrapText="1"/>
    </xf>
    <xf numFmtId="0" fontId="42" fillId="0" borderId="25" xfId="0" applyNumberFormat="1" applyFont="1" applyBorder="1" applyAlignment="1">
      <alignment horizontal="left" wrapText="1"/>
    </xf>
    <xf numFmtId="0" fontId="42" fillId="0" borderId="12" xfId="0" applyNumberFormat="1" applyFont="1" applyFill="1" applyBorder="1" applyAlignment="1">
      <alignment horizontal="left" wrapText="1"/>
    </xf>
    <xf numFmtId="0" fontId="42" fillId="0" borderId="12" xfId="0" applyNumberFormat="1" applyFont="1" applyBorder="1" applyAlignment="1">
      <alignment vertical="center" wrapText="1"/>
    </xf>
    <xf numFmtId="0" fontId="42" fillId="0" borderId="12" xfId="78" applyNumberFormat="1" applyFont="1" applyFill="1" applyBorder="1" applyAlignment="1">
      <alignment horizontal="left" vertical="center" wrapText="1"/>
    </xf>
    <xf numFmtId="2" fontId="53" fillId="0" borderId="12" xfId="0" applyNumberFormat="1" applyFont="1" applyFill="1" applyBorder="1" applyAlignment="1">
      <alignment horizontal="center" vertical="center"/>
    </xf>
    <xf numFmtId="2" fontId="49" fillId="0" borderId="17" xfId="0" applyNumberFormat="1" applyFont="1" applyFill="1" applyBorder="1" applyAlignment="1">
      <alignment horizontal="center" vertical="center" wrapText="1"/>
    </xf>
    <xf numFmtId="2" fontId="50" fillId="0" borderId="16" xfId="0" applyNumberFormat="1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center" vertical="center"/>
    </xf>
    <xf numFmtId="1" fontId="55" fillId="0" borderId="12" xfId="0" applyNumberFormat="1" applyFont="1" applyFill="1" applyBorder="1" applyAlignment="1">
      <alignment horizontal="center" vertical="center"/>
    </xf>
    <xf numFmtId="1" fontId="42" fillId="0" borderId="12" xfId="78" applyNumberFormat="1" applyFont="1" applyFill="1" applyBorder="1" applyAlignment="1">
      <alignment horizontal="center" vertical="center"/>
    </xf>
    <xf numFmtId="2" fontId="71" fillId="0" borderId="13" xfId="0" applyNumberFormat="1" applyFont="1" applyBorder="1" applyAlignment="1">
      <alignment horizontal="center" vertical="center"/>
    </xf>
    <xf numFmtId="2" fontId="71" fillId="0" borderId="25" xfId="0" applyNumberFormat="1" applyFont="1" applyBorder="1" applyAlignment="1">
      <alignment horizontal="center" vertical="center"/>
    </xf>
    <xf numFmtId="2" fontId="71" fillId="0" borderId="12" xfId="0" applyNumberFormat="1" applyFont="1" applyBorder="1" applyAlignment="1">
      <alignment horizontal="center" vertical="center"/>
    </xf>
    <xf numFmtId="0" fontId="71" fillId="0" borderId="46" xfId="0" applyFont="1" applyBorder="1" applyAlignment="1">
      <alignment vertical="center"/>
    </xf>
    <xf numFmtId="0" fontId="71" fillId="0" borderId="13" xfId="0" applyFont="1" applyBorder="1" applyAlignment="1">
      <alignment vertical="center"/>
    </xf>
    <xf numFmtId="0" fontId="73" fillId="0" borderId="13" xfId="0" applyFont="1" applyBorder="1" applyAlignment="1">
      <alignment horizontal="center" vertical="center"/>
    </xf>
    <xf numFmtId="4" fontId="71" fillId="0" borderId="13" xfId="0" applyNumberFormat="1" applyFont="1" applyBorder="1" applyAlignment="1">
      <alignment vertical="center"/>
    </xf>
    <xf numFmtId="4" fontId="71" fillId="0" borderId="47" xfId="0" applyNumberFormat="1" applyFont="1" applyBorder="1" applyAlignment="1">
      <alignment vertical="center"/>
    </xf>
    <xf numFmtId="0" fontId="71" fillId="0" borderId="46" xfId="0" applyFont="1" applyBorder="1" applyAlignment="1">
      <alignment horizontal="center" vertical="center"/>
    </xf>
    <xf numFmtId="49" fontId="71" fillId="0" borderId="13" xfId="0" applyNumberFormat="1" applyFont="1" applyBorder="1" applyAlignment="1">
      <alignment horizontal="center" vertical="center" wrapText="1"/>
    </xf>
    <xf numFmtId="0" fontId="71" fillId="0" borderId="13" xfId="0" applyFont="1" applyBorder="1" applyAlignment="1">
      <alignment vertical="center" wrapText="1"/>
    </xf>
    <xf numFmtId="0" fontId="71" fillId="0" borderId="48" xfId="0" applyFont="1" applyBorder="1" applyAlignment="1">
      <alignment horizontal="center" vertical="center"/>
    </xf>
    <xf numFmtId="0" fontId="71" fillId="0" borderId="25" xfId="0" applyFont="1" applyBorder="1" applyAlignment="1">
      <alignment vertical="center" wrapText="1"/>
    </xf>
    <xf numFmtId="49" fontId="71" fillId="0" borderId="25" xfId="0" applyNumberFormat="1" applyFont="1" applyBorder="1" applyAlignment="1">
      <alignment horizontal="center" vertical="center" wrapText="1"/>
    </xf>
    <xf numFmtId="0" fontId="73" fillId="0" borderId="25" xfId="0" applyFont="1" applyBorder="1" applyAlignment="1">
      <alignment horizontal="center" vertical="center"/>
    </xf>
    <xf numFmtId="0" fontId="71" fillId="0" borderId="51" xfId="0" applyFont="1" applyBorder="1" applyAlignment="1">
      <alignment horizontal="center" vertical="center"/>
    </xf>
    <xf numFmtId="49" fontId="71" fillId="0" borderId="12" xfId="0" applyNumberFormat="1" applyFont="1" applyBorder="1" applyAlignment="1">
      <alignment horizontal="center" vertical="center" wrapText="1"/>
    </xf>
    <xf numFmtId="0" fontId="71" fillId="0" borderId="12" xfId="0" applyFont="1" applyBorder="1" applyAlignment="1">
      <alignment vertical="center" wrapText="1"/>
    </xf>
    <xf numFmtId="2" fontId="71" fillId="0" borderId="47" xfId="0" applyNumberFormat="1" applyFont="1" applyBorder="1" applyAlignment="1">
      <alignment horizontal="center" vertical="center"/>
    </xf>
    <xf numFmtId="2" fontId="71" fillId="0" borderId="49" xfId="0" applyNumberFormat="1" applyFont="1" applyBorder="1" applyAlignment="1">
      <alignment horizontal="center" vertical="center"/>
    </xf>
    <xf numFmtId="2" fontId="71" fillId="0" borderId="52" xfId="0" applyNumberFormat="1" applyFont="1" applyBorder="1" applyAlignment="1">
      <alignment horizontal="center" vertical="center"/>
    </xf>
    <xf numFmtId="0" fontId="47" fillId="0" borderId="16" xfId="0" applyNumberFormat="1" applyFont="1" applyFill="1" applyBorder="1" applyAlignment="1">
      <alignment horizontal="center" vertical="center"/>
    </xf>
    <xf numFmtId="0" fontId="47" fillId="0" borderId="12" xfId="0" applyNumberFormat="1" applyFont="1" applyFill="1" applyBorder="1" applyAlignment="1">
      <alignment horizontal="center" vertical="center"/>
    </xf>
    <xf numFmtId="0" fontId="57" fillId="0" borderId="18" xfId="0" applyNumberFormat="1" applyFont="1" applyBorder="1" applyAlignment="1">
      <alignment horizontal="center" vertical="center"/>
    </xf>
    <xf numFmtId="0" fontId="46" fillId="0" borderId="12" xfId="0" applyNumberFormat="1" applyFont="1" applyFill="1" applyBorder="1" applyAlignment="1" applyProtection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178" fontId="42" fillId="0" borderId="12" xfId="78" applyNumberFormat="1" applyFont="1" applyFill="1" applyBorder="1" applyAlignment="1">
      <alignment vertical="center" wrapText="1"/>
    </xf>
    <xf numFmtId="0" fontId="42" fillId="0" borderId="12" xfId="0" applyFont="1" applyFill="1" applyBorder="1" applyAlignment="1">
      <alignment horizontal="left" vertical="center" wrapText="1"/>
    </xf>
    <xf numFmtId="178" fontId="42" fillId="0" borderId="12" xfId="0" applyNumberFormat="1" applyFont="1" applyFill="1" applyBorder="1" applyAlignment="1">
      <alignment horizontal="center" vertical="center"/>
    </xf>
    <xf numFmtId="1" fontId="53" fillId="0" borderId="12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42" fillId="0" borderId="12" xfId="0" applyFont="1" applyFill="1" applyBorder="1" applyAlignment="1"/>
    <xf numFmtId="0" fontId="42" fillId="0" borderId="12" xfId="0" applyFont="1" applyFill="1" applyBorder="1" applyAlignment="1">
      <alignment horizontal="left"/>
    </xf>
    <xf numFmtId="0" fontId="42" fillId="0" borderId="12" xfId="78" applyNumberFormat="1" applyFont="1" applyFill="1" applyBorder="1" applyAlignment="1">
      <alignment vertical="center" wrapText="1"/>
    </xf>
    <xf numFmtId="43" fontId="60" fillId="0" borderId="12" xfId="0" applyNumberFormat="1" applyFont="1" applyFill="1" applyBorder="1" applyAlignment="1">
      <alignment horizontal="center" wrapText="1"/>
    </xf>
    <xf numFmtId="2" fontId="42" fillId="0" borderId="12" xfId="96" applyNumberFormat="1" applyFont="1" applyFill="1" applyBorder="1" applyAlignment="1">
      <alignment horizontal="center"/>
    </xf>
    <xf numFmtId="2" fontId="60" fillId="0" borderId="12" xfId="95" applyNumberFormat="1" applyFont="1" applyFill="1" applyBorder="1" applyAlignment="1">
      <alignment horizontal="center"/>
    </xf>
    <xf numFmtId="2" fontId="60" fillId="0" borderId="12" xfId="0" applyNumberFormat="1" applyFont="1" applyFill="1" applyBorder="1" applyAlignment="1">
      <alignment horizontal="center" wrapText="1"/>
    </xf>
    <xf numFmtId="0" fontId="42" fillId="0" borderId="12" xfId="96" applyNumberFormat="1" applyFont="1" applyFill="1" applyBorder="1" applyAlignment="1">
      <alignment horizontal="left" wrapText="1"/>
    </xf>
    <xf numFmtId="0" fontId="42" fillId="0" borderId="12" xfId="96" applyFont="1" applyFill="1" applyBorder="1" applyAlignment="1">
      <alignment horizontal="center" wrapText="1"/>
    </xf>
    <xf numFmtId="2" fontId="42" fillId="0" borderId="12" xfId="96" applyNumberFormat="1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>
      <alignment horizontal="center" wrapText="1"/>
    </xf>
    <xf numFmtId="2" fontId="42" fillId="0" borderId="12" xfId="0" applyNumberFormat="1" applyFont="1" applyFill="1" applyBorder="1" applyAlignment="1" applyProtection="1">
      <alignment horizontal="center" vertical="center"/>
    </xf>
    <xf numFmtId="49" fontId="60" fillId="0" borderId="18" xfId="78" applyNumberFormat="1" applyFont="1" applyFill="1" applyBorder="1" applyAlignment="1">
      <alignment horizontal="center" vertical="center" wrapText="1"/>
    </xf>
    <xf numFmtId="43" fontId="60" fillId="0" borderId="14" xfId="0" applyNumberFormat="1" applyFont="1" applyBorder="1" applyAlignment="1">
      <alignment horizontal="center" wrapText="1"/>
    </xf>
    <xf numFmtId="2" fontId="60" fillId="0" borderId="14" xfId="0" applyNumberFormat="1" applyFont="1" applyFill="1" applyBorder="1" applyAlignment="1">
      <alignment horizontal="center" wrapText="1"/>
    </xf>
    <xf numFmtId="2" fontId="60" fillId="27" borderId="14" xfId="95" applyNumberFormat="1" applyFont="1" applyFill="1" applyBorder="1" applyAlignment="1">
      <alignment horizontal="center"/>
    </xf>
    <xf numFmtId="2" fontId="60" fillId="0" borderId="14" xfId="95" applyNumberFormat="1" applyFont="1" applyFill="1" applyBorder="1" applyAlignment="1">
      <alignment horizontal="center"/>
    </xf>
    <xf numFmtId="2" fontId="60" fillId="27" borderId="14" xfId="0" applyNumberFormat="1" applyFont="1" applyFill="1" applyBorder="1" applyAlignment="1">
      <alignment horizontal="center" wrapText="1"/>
    </xf>
    <xf numFmtId="2" fontId="60" fillId="0" borderId="18" xfId="0" applyNumberFormat="1" applyFont="1" applyFill="1" applyBorder="1" applyAlignment="1">
      <alignment horizontal="center" vertical="center"/>
    </xf>
    <xf numFmtId="0" fontId="42" fillId="0" borderId="12" xfId="0" applyNumberFormat="1" applyFont="1" applyBorder="1" applyAlignment="1">
      <alignment horizontal="left" wrapText="1"/>
    </xf>
    <xf numFmtId="43" fontId="60" fillId="0" borderId="12" xfId="0" applyNumberFormat="1" applyFont="1" applyBorder="1" applyAlignment="1">
      <alignment horizontal="center" wrapText="1"/>
    </xf>
    <xf numFmtId="2" fontId="60" fillId="27" borderId="12" xfId="95" applyNumberFormat="1" applyFont="1" applyFill="1" applyBorder="1" applyAlignment="1">
      <alignment horizontal="center"/>
    </xf>
    <xf numFmtId="2" fontId="60" fillId="27" borderId="12" xfId="0" applyNumberFormat="1" applyFont="1" applyFill="1" applyBorder="1" applyAlignment="1">
      <alignment horizontal="center" wrapText="1"/>
    </xf>
    <xf numFmtId="0" fontId="42" fillId="0" borderId="14" xfId="0" applyNumberFormat="1" applyFont="1" applyBorder="1" applyAlignment="1">
      <alignment horizontal="left" wrapText="1"/>
    </xf>
    <xf numFmtId="0" fontId="42" fillId="0" borderId="54" xfId="0" applyNumberFormat="1" applyFont="1" applyFill="1" applyBorder="1" applyAlignment="1" applyProtection="1">
      <alignment vertical="center" wrapText="1"/>
    </xf>
    <xf numFmtId="0" fontId="55" fillId="28" borderId="54" xfId="0" applyNumberFormat="1" applyFont="1" applyFill="1" applyBorder="1" applyAlignment="1">
      <alignment horizontal="left" vertical="center" wrapText="1"/>
    </xf>
    <xf numFmtId="0" fontId="42" fillId="28" borderId="54" xfId="0" applyNumberFormat="1" applyFont="1" applyFill="1" applyBorder="1" applyAlignment="1">
      <alignment vertical="center" wrapText="1"/>
    </xf>
    <xf numFmtId="0" fontId="42" fillId="0" borderId="54" xfId="0" applyNumberFormat="1" applyFont="1" applyFill="1" applyBorder="1" applyAlignment="1" applyProtection="1">
      <alignment horizontal="left" vertical="center" wrapText="1"/>
    </xf>
    <xf numFmtId="1" fontId="42" fillId="0" borderId="54" xfId="78" applyNumberFormat="1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/>
    </xf>
    <xf numFmtId="0" fontId="61" fillId="0" borderId="54" xfId="0" applyNumberFormat="1" applyFont="1" applyFill="1" applyBorder="1" applyAlignment="1">
      <alignment horizontal="left" vertical="top" wrapText="1"/>
    </xf>
    <xf numFmtId="0" fontId="52" fillId="0" borderId="54" xfId="0" applyNumberFormat="1" applyFont="1" applyFill="1" applyBorder="1" applyAlignment="1">
      <alignment horizontal="center" vertical="top" wrapText="1"/>
    </xf>
    <xf numFmtId="1" fontId="61" fillId="0" borderId="54" xfId="0" applyNumberFormat="1" applyFont="1" applyFill="1" applyBorder="1" applyAlignment="1">
      <alignment horizontal="center" vertical="top" wrapText="1"/>
    </xf>
    <xf numFmtId="2" fontId="42" fillId="0" borderId="54" xfId="0" applyNumberFormat="1" applyFont="1" applyFill="1" applyBorder="1" applyAlignment="1">
      <alignment horizontal="center" vertical="center" wrapText="1"/>
    </xf>
    <xf numFmtId="0" fontId="71" fillId="0" borderId="55" xfId="0" applyFont="1" applyBorder="1" applyAlignment="1">
      <alignment vertical="center"/>
    </xf>
    <xf numFmtId="0" fontId="71" fillId="0" borderId="56" xfId="0" applyFont="1" applyBorder="1" applyAlignment="1">
      <alignment vertical="center"/>
    </xf>
    <xf numFmtId="0" fontId="71" fillId="0" borderId="56" xfId="0" applyFont="1" applyBorder="1" applyAlignment="1">
      <alignment horizontal="right" vertical="center"/>
    </xf>
    <xf numFmtId="2" fontId="72" fillId="0" borderId="56" xfId="0" applyNumberFormat="1" applyFont="1" applyBorder="1" applyAlignment="1">
      <alignment horizontal="center" vertical="center"/>
    </xf>
    <xf numFmtId="2" fontId="72" fillId="0" borderId="57" xfId="0" applyNumberFormat="1" applyFont="1" applyBorder="1" applyAlignment="1">
      <alignment horizontal="center" vertical="center"/>
    </xf>
    <xf numFmtId="0" fontId="71" fillId="0" borderId="58" xfId="0" applyFont="1" applyBorder="1" applyAlignment="1">
      <alignment vertical="center"/>
    </xf>
    <xf numFmtId="0" fontId="71" fillId="0" borderId="59" xfId="0" applyFont="1" applyBorder="1" applyAlignment="1">
      <alignment vertical="center"/>
    </xf>
    <xf numFmtId="2" fontId="71" fillId="0" borderId="59" xfId="0" applyNumberFormat="1" applyFont="1" applyBorder="1" applyAlignment="1">
      <alignment horizontal="center" vertical="center"/>
    </xf>
    <xf numFmtId="2" fontId="71" fillId="0" borderId="59" xfId="0" applyNumberFormat="1" applyFont="1" applyBorder="1" applyAlignment="1">
      <alignment vertical="center"/>
    </xf>
    <xf numFmtId="2" fontId="71" fillId="0" borderId="60" xfId="0" applyNumberFormat="1" applyFont="1" applyBorder="1" applyAlignment="1">
      <alignment vertical="center"/>
    </xf>
    <xf numFmtId="0" fontId="71" fillId="0" borderId="12" xfId="0" applyFont="1" applyBorder="1" applyAlignment="1">
      <alignment vertical="center"/>
    </xf>
    <xf numFmtId="2" fontId="72" fillId="0" borderId="12" xfId="0" applyNumberFormat="1" applyFont="1" applyBorder="1" applyAlignment="1">
      <alignment horizontal="center" vertical="center"/>
    </xf>
    <xf numFmtId="0" fontId="71" fillId="0" borderId="13" xfId="0" applyFont="1" applyBorder="1" applyAlignment="1">
      <alignment horizontal="right" vertical="center"/>
    </xf>
    <xf numFmtId="0" fontId="71" fillId="0" borderId="16" xfId="0" applyFont="1" applyBorder="1" applyAlignment="1">
      <alignment vertical="center"/>
    </xf>
    <xf numFmtId="0" fontId="71" fillId="0" borderId="25" xfId="0" applyFont="1" applyBorder="1" applyAlignment="1">
      <alignment horizontal="right" vertical="center"/>
    </xf>
    <xf numFmtId="2" fontId="72" fillId="0" borderId="16" xfId="0" applyNumberFormat="1" applyFont="1" applyBorder="1" applyAlignment="1">
      <alignment horizontal="center" vertical="center"/>
    </xf>
    <xf numFmtId="0" fontId="72" fillId="0" borderId="59" xfId="0" applyFont="1" applyBorder="1" applyAlignment="1">
      <alignment horizontal="right" vertical="center"/>
    </xf>
    <xf numFmtId="0" fontId="71" fillId="0" borderId="12" xfId="0" applyFont="1" applyBorder="1" applyAlignment="1">
      <alignment horizontal="right" vertical="center"/>
    </xf>
    <xf numFmtId="2" fontId="71" fillId="0" borderId="12" xfId="0" applyNumberFormat="1" applyFont="1" applyBorder="1" applyAlignment="1">
      <alignment vertical="center"/>
    </xf>
    <xf numFmtId="0" fontId="68" fillId="0" borderId="16" xfId="76" applyFont="1" applyFill="1" applyBorder="1" applyAlignment="1">
      <alignment horizontal="center" vertical="center" wrapText="1"/>
    </xf>
    <xf numFmtId="0" fontId="68" fillId="0" borderId="17" xfId="77" applyFont="1" applyFill="1" applyBorder="1" applyAlignment="1">
      <alignment horizontal="center" vertical="center" wrapText="1"/>
    </xf>
    <xf numFmtId="0" fontId="68" fillId="0" borderId="16" xfId="76" applyFont="1" applyFill="1" applyBorder="1" applyAlignment="1">
      <alignment horizontal="center" vertical="center"/>
    </xf>
    <xf numFmtId="0" fontId="68" fillId="0" borderId="17" xfId="76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left" vertical="center" wrapText="1"/>
    </xf>
    <xf numFmtId="0" fontId="62" fillId="0" borderId="44" xfId="0" applyFont="1" applyBorder="1" applyAlignment="1">
      <alignment horizontal="center" vertical="center" wrapText="1"/>
    </xf>
    <xf numFmtId="0" fontId="62" fillId="0" borderId="45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71" fillId="0" borderId="27" xfId="0" applyFont="1" applyBorder="1" applyAlignment="1">
      <alignment horizontal="center" vertical="center"/>
    </xf>
    <xf numFmtId="0" fontId="71" fillId="0" borderId="28" xfId="0" applyFont="1" applyBorder="1" applyAlignment="1">
      <alignment horizontal="center" vertical="center"/>
    </xf>
    <xf numFmtId="0" fontId="66" fillId="0" borderId="0" xfId="0" applyFont="1" applyBorder="1" applyAlignment="1">
      <alignment horizontal="left" vertical="center" wrapText="1"/>
    </xf>
    <xf numFmtId="0" fontId="62" fillId="0" borderId="43" xfId="0" applyFont="1" applyBorder="1" applyAlignment="1">
      <alignment horizontal="center" vertical="center" wrapText="1"/>
    </xf>
    <xf numFmtId="0" fontId="62" fillId="0" borderId="46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178" fontId="37" fillId="0" borderId="29" xfId="78" applyNumberFormat="1" applyFont="1" applyFill="1" applyBorder="1" applyAlignment="1">
      <alignment horizontal="center" vertical="center" wrapText="1"/>
    </xf>
    <xf numFmtId="178" fontId="37" fillId="0" borderId="30" xfId="78" applyNumberFormat="1" applyFont="1" applyFill="1" applyBorder="1" applyAlignment="1">
      <alignment horizontal="center" vertical="center" wrapText="1"/>
    </xf>
    <xf numFmtId="178" fontId="37" fillId="0" borderId="31" xfId="78" applyNumberFormat="1" applyFont="1" applyFill="1" applyBorder="1" applyAlignment="1">
      <alignment horizontal="center" vertical="center" wrapText="1"/>
    </xf>
    <xf numFmtId="178" fontId="37" fillId="0" borderId="29" xfId="78" applyNumberFormat="1" applyFont="1" applyFill="1" applyBorder="1" applyAlignment="1">
      <alignment horizontal="center" vertical="center" textRotation="90"/>
    </xf>
    <xf numFmtId="178" fontId="37" fillId="0" borderId="30" xfId="78" applyNumberFormat="1" applyFont="1" applyFill="1" applyBorder="1" applyAlignment="1">
      <alignment horizontal="center" vertical="center" textRotation="90"/>
    </xf>
    <xf numFmtId="178" fontId="37" fillId="0" borderId="31" xfId="78" applyNumberFormat="1" applyFont="1" applyFill="1" applyBorder="1" applyAlignment="1">
      <alignment horizontal="center" vertical="center" textRotation="90"/>
    </xf>
    <xf numFmtId="2" fontId="37" fillId="0" borderId="29" xfId="78" applyNumberFormat="1" applyFont="1" applyFill="1" applyBorder="1" applyAlignment="1">
      <alignment horizontal="center" vertical="center" textRotation="90"/>
    </xf>
    <xf numFmtId="2" fontId="37" fillId="0" borderId="30" xfId="78" applyNumberFormat="1" applyFont="1" applyFill="1" applyBorder="1" applyAlignment="1">
      <alignment horizontal="center" vertical="center" textRotation="90"/>
    </xf>
    <xf numFmtId="2" fontId="37" fillId="0" borderId="31" xfId="78" applyNumberFormat="1" applyFont="1" applyFill="1" applyBorder="1" applyAlignment="1">
      <alignment horizontal="center" vertical="center" textRotation="90"/>
    </xf>
    <xf numFmtId="178" fontId="37" fillId="0" borderId="32" xfId="78" applyNumberFormat="1" applyFont="1" applyFill="1" applyBorder="1" applyAlignment="1">
      <alignment horizontal="center" vertical="center"/>
    </xf>
    <xf numFmtId="178" fontId="37" fillId="0" borderId="33" xfId="78" applyNumberFormat="1" applyFont="1" applyFill="1" applyBorder="1" applyAlignment="1">
      <alignment horizontal="center" vertical="center"/>
    </xf>
    <xf numFmtId="178" fontId="42" fillId="0" borderId="0" xfId="78" applyNumberFormat="1" applyFont="1" applyFill="1" applyBorder="1" applyAlignment="1">
      <alignment horizontal="center" vertical="center"/>
    </xf>
    <xf numFmtId="178" fontId="44" fillId="0" borderId="15" xfId="78" applyNumberFormat="1" applyFont="1" applyFill="1" applyBorder="1" applyAlignment="1">
      <alignment horizontal="center" vertical="center"/>
    </xf>
    <xf numFmtId="2" fontId="45" fillId="0" borderId="0" xfId="78" applyNumberFormat="1" applyFont="1" applyFill="1" applyBorder="1" applyAlignment="1">
      <alignment horizontal="left" vertical="center"/>
    </xf>
    <xf numFmtId="178" fontId="37" fillId="0" borderId="34" xfId="78" applyNumberFormat="1" applyFont="1" applyFill="1" applyBorder="1" applyAlignment="1">
      <alignment horizontal="center" vertical="center"/>
    </xf>
    <xf numFmtId="178" fontId="37" fillId="0" borderId="26" xfId="78" applyNumberFormat="1" applyFont="1" applyFill="1" applyBorder="1" applyAlignment="1">
      <alignment horizontal="center" vertical="center"/>
    </xf>
    <xf numFmtId="178" fontId="37" fillId="0" borderId="35" xfId="78" applyNumberFormat="1" applyFont="1" applyFill="1" applyBorder="1" applyAlignment="1">
      <alignment horizontal="center" vertical="center"/>
    </xf>
    <xf numFmtId="178" fontId="37" fillId="0" borderId="36" xfId="78" applyNumberFormat="1" applyFont="1" applyFill="1" applyBorder="1" applyAlignment="1">
      <alignment horizontal="center" vertical="center"/>
    </xf>
    <xf numFmtId="49" fontId="37" fillId="0" borderId="37" xfId="78" applyNumberFormat="1" applyFont="1" applyFill="1" applyBorder="1" applyAlignment="1">
      <alignment horizontal="center" vertical="center" wrapText="1"/>
    </xf>
    <xf numFmtId="49" fontId="37" fillId="0" borderId="38" xfId="78" applyNumberFormat="1" applyFont="1" applyFill="1" applyBorder="1" applyAlignment="1">
      <alignment horizontal="center" vertical="center" wrapText="1"/>
    </xf>
    <xf numFmtId="49" fontId="37" fillId="0" borderId="39" xfId="78" applyNumberFormat="1" applyFont="1" applyFill="1" applyBorder="1" applyAlignment="1">
      <alignment horizontal="center" vertical="center" wrapText="1"/>
    </xf>
    <xf numFmtId="49" fontId="37" fillId="0" borderId="40" xfId="78" applyNumberFormat="1" applyFont="1" applyFill="1" applyBorder="1" applyAlignment="1">
      <alignment horizontal="center" vertical="center" wrapText="1"/>
    </xf>
    <xf numFmtId="49" fontId="37" fillId="0" borderId="41" xfId="78" applyNumberFormat="1" applyFont="1" applyFill="1" applyBorder="1" applyAlignment="1">
      <alignment horizontal="center" vertical="center" wrapText="1"/>
    </xf>
    <xf numFmtId="49" fontId="37" fillId="0" borderId="42" xfId="78" applyNumberFormat="1" applyFont="1" applyFill="1" applyBorder="1" applyAlignment="1">
      <alignment horizontal="center" vertical="center" wrapText="1"/>
    </xf>
  </cellXfs>
  <cellStyles count="111">
    <cellStyle name="_Copy of J24_KONKURSA FORMAS_kopsavilkums3" xfId="1"/>
    <cellStyle name="_jekaba_24_virsizd" xfId="2"/>
    <cellStyle name="_jekaba_24_virsizd2" xfId="3"/>
    <cellStyle name="_Jekaba24_ACG" xfId="4"/>
    <cellStyle name="_virsizd_j24_konstr_past" xfId="5"/>
    <cellStyle name="20% - Accent1" xfId="6" builtinId="30" customBuiltin="1"/>
    <cellStyle name="20% - Accent2" xfId="7" builtinId="34" customBuiltin="1"/>
    <cellStyle name="20% - Accent3" xfId="8" builtinId="38" customBuiltin="1"/>
    <cellStyle name="20% - Accent4" xfId="9" builtinId="42" customBuiltin="1"/>
    <cellStyle name="20% - Accent5" xfId="10" builtinId="46" customBuiltin="1"/>
    <cellStyle name="20% - Accent6" xfId="11" builtinId="50" customBuiltin="1"/>
    <cellStyle name="40% - Accent1" xfId="12" builtinId="31" customBuiltin="1"/>
    <cellStyle name="40% - Accent2" xfId="13" builtinId="35" customBuiltin="1"/>
    <cellStyle name="40% - Accent3" xfId="14" builtinId="39" customBuiltin="1"/>
    <cellStyle name="40% - Accent4" xfId="15" builtinId="43" customBuiltin="1"/>
    <cellStyle name="40% - Accent5" xfId="16" builtinId="47" customBuiltin="1"/>
    <cellStyle name="40% - Accent6" xfId="17" builtinId="51" customBuiltin="1"/>
    <cellStyle name="60% - Accent1" xfId="18" builtinId="32" customBuiltin="1"/>
    <cellStyle name="60% - Accent2" xfId="19" builtinId="36" customBuiltin="1"/>
    <cellStyle name="60% - Accent3" xfId="20" builtinId="40" customBuiltin="1"/>
    <cellStyle name="60% - Accent4" xfId="21" builtinId="44" customBuiltin="1"/>
    <cellStyle name="60% - Accent5" xfId="22" builtinId="48" customBuiltin="1"/>
    <cellStyle name="60% - Accent6" xfId="23" builtinId="52" customBuiltin="1"/>
    <cellStyle name="Äåķåęķūé [0]_laroux" xfId="24"/>
    <cellStyle name="Äåķåęķūé_laroux" xfId="25"/>
    <cellStyle name="Accent1" xfId="26" builtinId="29" customBuiltin="1"/>
    <cellStyle name="Accent2" xfId="27" builtinId="33" customBuiltin="1"/>
    <cellStyle name="Accent3" xfId="28" builtinId="37" customBuiltin="1"/>
    <cellStyle name="Accent4" xfId="29" builtinId="41" customBuiltin="1"/>
    <cellStyle name="Accent5" xfId="30" builtinId="45" customBuiltin="1"/>
    <cellStyle name="Accent6" xfId="31" builtinId="49" customBuiltin="1"/>
    <cellStyle name="Bad" xfId="32" builtinId="27" customBuiltin="1"/>
    <cellStyle name="Calculation" xfId="33" builtinId="22" customBuiltin="1"/>
    <cellStyle name="Check Cell" xfId="34" builtinId="23" customBuiltin="1"/>
    <cellStyle name="Comma 2" xfId="35"/>
    <cellStyle name="Comma 3" xfId="36"/>
    <cellStyle name="Comma 4" xfId="37"/>
    <cellStyle name="Comma 5" xfId="106"/>
    <cellStyle name="d" xfId="38"/>
    <cellStyle name="d_kuldiga_buvlaukums_20032009" xfId="39"/>
    <cellStyle name="Date" xfId="40"/>
    <cellStyle name="Date 2" xfId="41"/>
    <cellStyle name="Dezimal [0]_Compiling Utility Macros" xfId="42"/>
    <cellStyle name="Dezimal_Compiling Utility Macros" xfId="43"/>
    <cellStyle name="Divider" xfId="44"/>
    <cellStyle name="Excel Built-in Normal" xfId="97"/>
    <cellStyle name="Explanatory Text" xfId="45" builtinId="53" customBuiltin="1"/>
    <cellStyle name="Fixed" xfId="46"/>
    <cellStyle name="Fixed 2" xfId="47"/>
    <cellStyle name="Good" xfId="48" builtinId="26" customBuiltin="1"/>
    <cellStyle name="Good 2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eading1 1" xfId="54"/>
    <cellStyle name="Heading1 2" xfId="55"/>
    <cellStyle name="Heading2" xfId="56"/>
    <cellStyle name="Heading2 2" xfId="57"/>
    <cellStyle name="Headline I" xfId="58"/>
    <cellStyle name="Headline II" xfId="59"/>
    <cellStyle name="Headline III" xfId="60"/>
    <cellStyle name="Input" xfId="62" builtinId="20" customBuiltin="1"/>
    <cellStyle name="Īįū÷ķūé_laroux" xfId="61"/>
    <cellStyle name="labi" xfId="63"/>
    <cellStyle name="Lietojamais" xfId="64"/>
    <cellStyle name="Linked Cell" xfId="65" builtinId="24" customBuiltin="1"/>
    <cellStyle name="Neutral" xfId="66" builtinId="28" customBuiltin="1"/>
    <cellStyle name="Neutral 2" xfId="67"/>
    <cellStyle name="Normaali_light-98_gun" xfId="68"/>
    <cellStyle name="Normal" xfId="0" builtinId="0"/>
    <cellStyle name="Normal 2" xfId="69"/>
    <cellStyle name="Normal 2 2" xfId="70"/>
    <cellStyle name="Normal 2 3" xfId="98"/>
    <cellStyle name="Normal 3" xfId="71"/>
    <cellStyle name="Normal 4" xfId="72"/>
    <cellStyle name="Normal 5" xfId="73"/>
    <cellStyle name="Normal 6" xfId="74"/>
    <cellStyle name="Normal_00T" xfId="75"/>
    <cellStyle name="Normal_9908m" xfId="76"/>
    <cellStyle name="Normal_AD-SLIMNICA" xfId="95"/>
    <cellStyle name="Normal_Limbazi" xfId="77"/>
    <cellStyle name="Normal_TameTuristu5-2011-08-06" xfId="78"/>
    <cellStyle name="Normal_Teodors Skele un Carnikava" xfId="79"/>
    <cellStyle name="Note" xfId="80" builtinId="10" customBuiltin="1"/>
    <cellStyle name="Output" xfId="81" builtinId="21" customBuiltin="1"/>
    <cellStyle name="Percent 2" xfId="82"/>
    <cellStyle name="Percent 3" xfId="104"/>
    <cellStyle name="Position" xfId="83"/>
    <cellStyle name="Standard_Anpassen der Amortisation" xfId="84"/>
    <cellStyle name="Style 1" xfId="85"/>
    <cellStyle name="Style 1 2" xfId="99"/>
    <cellStyle name="Style 2" xfId="86"/>
    <cellStyle name="Title" xfId="87" builtinId="15" customBuiltin="1"/>
    <cellStyle name="Total" xfId="88" builtinId="25" customBuiltin="1"/>
    <cellStyle name="Unit" xfId="89"/>
    <cellStyle name="Währung [0]_Compiling Utility Macros" xfId="90"/>
    <cellStyle name="Währung_Compiling Utility Macros" xfId="91"/>
    <cellStyle name="Warning Text" xfId="92" builtinId="11" customBuiltin="1"/>
    <cellStyle name="Обычный 2" xfId="100"/>
    <cellStyle name="Обычный 2 2" xfId="101"/>
    <cellStyle name="Обычный 2 2 2" xfId="102"/>
    <cellStyle name="Обычный 3" xfId="103"/>
    <cellStyle name="Обычный_2009-04-27_PED IESN" xfId="93"/>
    <cellStyle name="Обычный_33. OZOLNIEKU NOVADA DOME_OZO SKOLA_TELPU, GAITENU, KAPNU TELPU REMONTS_TAME_VADIMS_2011_02_25_melnraksts" xfId="96"/>
    <cellStyle name="Процентный 2" xfId="105"/>
    <cellStyle name="Финансовый 2" xfId="107"/>
    <cellStyle name="Финансовый 2 2" xfId="108"/>
    <cellStyle name="Финансовый 3" xfId="109"/>
    <cellStyle name="Финансовый 4" xfId="110"/>
    <cellStyle name="Финансовый_VID_Rigas_Muita BST 1 un 2 karta" xfId="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79022</xdr:colOff>
      <xdr:row>25</xdr:row>
      <xdr:rowOff>7742</xdr:rowOff>
    </xdr:to>
    <xdr:sp macro="" textlink="">
      <xdr:nvSpPr>
        <xdr:cNvPr id="1040" name="Text Box 5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BIKERNIEKU162\TAMES\1.kartaBuvdarbi\Bikernieku162_21.11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MNometnu16\tames\MNometnu_21.08.20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showZeros="0" zoomScale="85" zoomScaleNormal="120" workbookViewId="0">
      <selection activeCell="B6" sqref="B6"/>
    </sheetView>
  </sheetViews>
  <sheetFormatPr defaultColWidth="8.85546875" defaultRowHeight="15"/>
  <cols>
    <col min="1" max="1" width="4.28515625" style="193" customWidth="1"/>
    <col min="2" max="2" width="54.28515625" style="194" customWidth="1"/>
    <col min="3" max="3" width="18" style="194" customWidth="1"/>
    <col min="4" max="4" width="6.7109375" style="194" customWidth="1"/>
    <col min="5" max="5" width="12.42578125" style="194" customWidth="1"/>
    <col min="6" max="16384" width="8.85546875" style="194"/>
  </cols>
  <sheetData>
    <row r="2" spans="1:5">
      <c r="B2" s="195" t="s">
        <v>118</v>
      </c>
    </row>
    <row r="4" spans="1:5">
      <c r="A4" s="196" t="str">
        <f>Kopsavilkums_Nr.1!A4</f>
        <v>Būves nosaukums:  Dzīvojamā māja</v>
      </c>
      <c r="B4" s="197"/>
      <c r="C4" s="198"/>
    </row>
    <row r="5" spans="1:5" ht="27.75" customHeight="1">
      <c r="A5" s="389" t="str">
        <f>Kopsavilkums_Nr.1!A5</f>
        <v xml:space="preserve">Objekta nosaukums: Energoefektivitātes paaugstināšanas projekts dzīvojamai mājai </v>
      </c>
      <c r="B5" s="389"/>
      <c r="C5" s="389"/>
    </row>
    <row r="6" spans="1:5">
      <c r="A6" s="196" t="str">
        <f>Kopsavilkums_Nr.1!A6</f>
        <v>Objekta adrese:  Lāčplēša iela 21, Jelgava, LV-3002, KAD.NR.09000270185001</v>
      </c>
      <c r="C6" s="198"/>
    </row>
    <row r="7" spans="1:5">
      <c r="A7" s="199"/>
      <c r="C7" s="198"/>
    </row>
    <row r="8" spans="1:5">
      <c r="A8" s="200"/>
      <c r="C8" s="201"/>
    </row>
    <row r="9" spans="1:5">
      <c r="A9" s="200"/>
      <c r="C9" s="202"/>
    </row>
    <row r="10" spans="1:5" ht="13.7" customHeight="1">
      <c r="A10" s="384" t="s">
        <v>36</v>
      </c>
      <c r="B10" s="386" t="s">
        <v>1</v>
      </c>
      <c r="C10" s="384" t="s">
        <v>115</v>
      </c>
    </row>
    <row r="11" spans="1:5">
      <c r="A11" s="385"/>
      <c r="B11" s="387"/>
      <c r="C11" s="388"/>
    </row>
    <row r="12" spans="1:5">
      <c r="A12" s="203">
        <v>1</v>
      </c>
      <c r="B12" s="203">
        <v>2</v>
      </c>
      <c r="C12" s="204">
        <v>3</v>
      </c>
    </row>
    <row r="13" spans="1:5">
      <c r="A13" s="205"/>
      <c r="B13" s="206"/>
      <c r="C13" s="207"/>
      <c r="D13" s="208"/>
    </row>
    <row r="14" spans="1:5" ht="30">
      <c r="A14" s="205">
        <v>1</v>
      </c>
      <c r="B14" s="206" t="s">
        <v>41</v>
      </c>
      <c r="C14" s="207"/>
      <c r="D14" s="208"/>
      <c r="E14" s="208"/>
    </row>
    <row r="15" spans="1:5">
      <c r="A15" s="205"/>
      <c r="B15" s="206"/>
      <c r="C15" s="207"/>
      <c r="D15" s="208"/>
    </row>
    <row r="16" spans="1:5">
      <c r="A16" s="205"/>
      <c r="B16" s="209" t="s">
        <v>25</v>
      </c>
      <c r="C16" s="207"/>
      <c r="D16" s="208"/>
    </row>
    <row r="17" spans="1:6">
      <c r="A17" s="205"/>
      <c r="B17" s="210"/>
      <c r="C17" s="211"/>
      <c r="D17" s="208"/>
    </row>
    <row r="18" spans="1:6" ht="13.5" customHeight="1">
      <c r="A18" s="212"/>
      <c r="B18" s="213" t="s">
        <v>37</v>
      </c>
      <c r="C18" s="207"/>
      <c r="D18" s="208"/>
    </row>
    <row r="19" spans="1:6" ht="15.75" customHeight="1">
      <c r="A19" s="212"/>
      <c r="B19" s="214" t="s">
        <v>42</v>
      </c>
      <c r="C19" s="211"/>
      <c r="D19" s="208"/>
    </row>
    <row r="20" spans="1:6" ht="16.5" customHeight="1">
      <c r="A20" s="212"/>
      <c r="B20" s="215" t="s">
        <v>38</v>
      </c>
      <c r="C20" s="211"/>
      <c r="D20" s="208"/>
    </row>
    <row r="21" spans="1:6" ht="15.75" customHeight="1">
      <c r="A21" s="212"/>
      <c r="B21" s="216"/>
      <c r="C21" s="207"/>
      <c r="D21" s="208"/>
    </row>
    <row r="22" spans="1:6" ht="15.75" customHeight="1">
      <c r="A22" s="212"/>
      <c r="B22" s="215" t="s">
        <v>25</v>
      </c>
      <c r="C22" s="207"/>
      <c r="D22" s="208"/>
    </row>
    <row r="24" spans="1:6">
      <c r="B24" s="193"/>
      <c r="C24" s="193"/>
      <c r="D24" s="193"/>
      <c r="E24" s="193"/>
    </row>
    <row r="25" spans="1:6">
      <c r="B25" s="193"/>
      <c r="C25" s="193"/>
      <c r="D25" s="193"/>
      <c r="E25" s="193"/>
    </row>
    <row r="26" spans="1:6" s="218" customFormat="1">
      <c r="A26" s="217"/>
      <c r="B26" s="217"/>
      <c r="C26" s="217"/>
      <c r="D26" s="217"/>
      <c r="E26" s="217"/>
      <c r="F26" s="194"/>
    </row>
    <row r="27" spans="1:6" s="199" customFormat="1">
      <c r="B27" s="219"/>
      <c r="C27" s="194"/>
      <c r="D27" s="194"/>
      <c r="E27" s="194"/>
      <c r="F27" s="194"/>
    </row>
    <row r="28" spans="1:6" s="199" customFormat="1">
      <c r="B28" s="220"/>
      <c r="C28" s="194"/>
      <c r="D28" s="194"/>
      <c r="E28" s="194"/>
      <c r="F28" s="194"/>
    </row>
    <row r="29" spans="1:6" s="199" customFormat="1">
      <c r="C29" s="194"/>
      <c r="D29" s="194"/>
      <c r="E29" s="194"/>
      <c r="F29" s="194"/>
    </row>
    <row r="30" spans="1:6" s="199" customFormat="1">
      <c r="C30" s="194"/>
      <c r="D30" s="194"/>
      <c r="E30" s="194"/>
      <c r="F30" s="194"/>
    </row>
    <row r="31" spans="1:6" s="199" customFormat="1">
      <c r="C31" s="194"/>
      <c r="D31" s="194"/>
      <c r="E31" s="194"/>
      <c r="F31" s="194"/>
    </row>
    <row r="32" spans="1:6" s="199" customFormat="1">
      <c r="B32" s="219"/>
      <c r="C32" s="194"/>
      <c r="D32" s="194"/>
      <c r="E32" s="194"/>
      <c r="F32" s="194"/>
    </row>
    <row r="33" spans="2:6" s="199" customFormat="1">
      <c r="C33" s="194"/>
      <c r="D33" s="194"/>
      <c r="E33" s="194"/>
      <c r="F33" s="194"/>
    </row>
    <row r="34" spans="2:6" s="199" customFormat="1">
      <c r="B34" s="221"/>
      <c r="C34" s="194"/>
      <c r="D34" s="194"/>
      <c r="E34" s="194"/>
      <c r="F34" s="194"/>
    </row>
    <row r="35" spans="2:6" s="199" customFormat="1">
      <c r="C35" s="194"/>
      <c r="D35" s="194"/>
      <c r="E35" s="194"/>
      <c r="F35" s="194"/>
    </row>
    <row r="36" spans="2:6" s="199" customFormat="1">
      <c r="C36" s="194"/>
      <c r="D36" s="194"/>
      <c r="E36" s="194"/>
      <c r="F36" s="194"/>
    </row>
    <row r="37" spans="2:6" s="199" customFormat="1">
      <c r="B37" s="222"/>
      <c r="C37" s="194"/>
      <c r="D37" s="194"/>
      <c r="E37" s="194"/>
      <c r="F37" s="194"/>
    </row>
    <row r="38" spans="2:6" s="199" customFormat="1">
      <c r="C38" s="194"/>
      <c r="D38" s="194"/>
      <c r="E38" s="194"/>
      <c r="F38" s="194"/>
    </row>
    <row r="39" spans="2:6" s="199" customFormat="1">
      <c r="C39" s="194"/>
      <c r="D39" s="194"/>
      <c r="E39" s="194"/>
      <c r="F39" s="194"/>
    </row>
    <row r="40" spans="2:6" s="199" customFormat="1">
      <c r="C40" s="194"/>
      <c r="D40" s="194"/>
      <c r="E40" s="194"/>
      <c r="F40" s="194"/>
    </row>
    <row r="41" spans="2:6" s="199" customFormat="1">
      <c r="C41" s="194"/>
      <c r="D41" s="194"/>
      <c r="E41" s="194"/>
      <c r="F41" s="194"/>
    </row>
    <row r="42" spans="2:6" s="199" customFormat="1">
      <c r="C42" s="194"/>
      <c r="D42" s="194"/>
      <c r="E42" s="194"/>
      <c r="F42" s="194"/>
    </row>
    <row r="43" spans="2:6" s="199" customFormat="1">
      <c r="B43" s="220"/>
      <c r="C43" s="194"/>
      <c r="D43" s="194"/>
      <c r="E43" s="194"/>
      <c r="F43" s="194"/>
    </row>
    <row r="44" spans="2:6">
      <c r="B44" s="217"/>
    </row>
    <row r="45" spans="2:6">
      <c r="B45" s="217"/>
    </row>
    <row r="46" spans="2:6">
      <c r="B46" s="217"/>
    </row>
    <row r="47" spans="2:6">
      <c r="B47" s="217"/>
    </row>
    <row r="48" spans="2:6">
      <c r="B48" s="221"/>
    </row>
    <row r="49" spans="2:2">
      <c r="B49" s="222"/>
    </row>
    <row r="50" spans="2:2">
      <c r="B50" s="217"/>
    </row>
  </sheetData>
  <sheetProtection selectLockedCells="1" selectUnlockedCells="1"/>
  <mergeCells count="4">
    <mergeCell ref="A10:A11"/>
    <mergeCell ref="B10:B11"/>
    <mergeCell ref="C10:C11"/>
    <mergeCell ref="A5:C5"/>
  </mergeCells>
  <phoneticPr fontId="35" type="noConversion"/>
  <pageMargins left="0.99" right="0.2" top="0.63" bottom="1" header="0.51180555555555551" footer="0.51180555555555551"/>
  <pageSetup paperSize="9" firstPageNumber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workbookViewId="0">
      <selection activeCell="H57" sqref="H57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5.140625" style="19" customWidth="1"/>
    <col min="5" max="5" width="6.85546875" style="20" customWidth="1"/>
    <col min="6" max="6" width="7" style="19" customWidth="1"/>
    <col min="7" max="8" width="8.140625" style="19" customWidth="1"/>
    <col min="9" max="9" width="7.28515625" style="19" customWidth="1"/>
    <col min="10" max="10" width="8.710937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20">
      <c r="A1" s="410" t="s">
        <v>114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20">
      <c r="A2" s="411" t="s">
        <v>121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H7" s="138"/>
      <c r="I7" s="98"/>
      <c r="J7" s="98"/>
      <c r="K7" s="98"/>
      <c r="L7" s="98"/>
      <c r="M7" s="98"/>
      <c r="N7" s="98"/>
      <c r="O7" s="98"/>
      <c r="P7" s="98"/>
    </row>
    <row r="8" spans="1:20">
      <c r="A8" s="17"/>
      <c r="B8" s="17"/>
      <c r="F8" s="21"/>
      <c r="K8" s="98"/>
      <c r="L8" s="99" t="s">
        <v>75</v>
      </c>
      <c r="M8" s="98"/>
      <c r="N8" s="412"/>
      <c r="O8" s="412"/>
      <c r="P8" s="98"/>
    </row>
    <row r="9" spans="1:20">
      <c r="A9" s="17"/>
      <c r="B9" s="17"/>
      <c r="F9" s="21"/>
      <c r="L9" s="23"/>
      <c r="M9" s="24"/>
      <c r="N9" s="100"/>
      <c r="O9" s="24"/>
      <c r="P9" s="24"/>
    </row>
    <row r="10" spans="1:20">
      <c r="A10" s="25"/>
      <c r="B10" s="25"/>
      <c r="C10" s="26"/>
      <c r="L10" s="98"/>
      <c r="M10" s="98"/>
      <c r="N10" s="98"/>
      <c r="O10" s="98"/>
    </row>
    <row r="11" spans="1:20" s="16" customFormat="1" ht="13.5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20" s="16" customFormat="1" ht="13.5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20" s="16" customFormat="1" ht="45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20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91" customFormat="1">
      <c r="A15" s="29"/>
      <c r="B15" s="2"/>
      <c r="C15" s="104" t="s">
        <v>127</v>
      </c>
      <c r="D15" s="109"/>
      <c r="E15" s="109"/>
      <c r="F15" s="33"/>
      <c r="G15" s="43"/>
      <c r="H15" s="6"/>
      <c r="I15" s="35"/>
      <c r="J15" s="35"/>
      <c r="K15" s="35"/>
      <c r="L15" s="34"/>
      <c r="M15" s="35"/>
      <c r="N15" s="35"/>
      <c r="O15" s="35"/>
      <c r="P15" s="35"/>
      <c r="R15" s="93"/>
      <c r="S15" s="93"/>
      <c r="T15" s="93"/>
    </row>
    <row r="16" spans="1:20" s="91" customFormat="1">
      <c r="A16" s="29">
        <v>1</v>
      </c>
      <c r="B16" s="2" t="s">
        <v>54</v>
      </c>
      <c r="C16" s="107" t="s">
        <v>142</v>
      </c>
      <c r="D16" s="110" t="s">
        <v>126</v>
      </c>
      <c r="E16" s="129">
        <v>72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R16" s="93"/>
      <c r="S16" s="93"/>
      <c r="T16" s="93"/>
    </row>
    <row r="17" spans="1:20" s="91" customFormat="1">
      <c r="A17" s="29">
        <v>2</v>
      </c>
      <c r="B17" s="2" t="s">
        <v>54</v>
      </c>
      <c r="C17" s="107" t="s">
        <v>143</v>
      </c>
      <c r="D17" s="110" t="s">
        <v>128</v>
      </c>
      <c r="E17" s="129">
        <v>1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R17" s="93"/>
      <c r="S17" s="93"/>
      <c r="T17" s="93"/>
    </row>
    <row r="18" spans="1:20" s="91" customFormat="1" ht="38.25">
      <c r="A18" s="29">
        <v>3</v>
      </c>
      <c r="B18" s="2" t="s">
        <v>131</v>
      </c>
      <c r="C18" s="103" t="s">
        <v>299</v>
      </c>
      <c r="D18" s="110" t="s">
        <v>128</v>
      </c>
      <c r="E18" s="277">
        <v>4</v>
      </c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R18" s="93"/>
      <c r="S18" s="93"/>
      <c r="T18" s="93"/>
    </row>
    <row r="19" spans="1:20" s="91" customFormat="1" ht="38.25">
      <c r="A19" s="29">
        <v>4</v>
      </c>
      <c r="B19" s="2" t="s">
        <v>131</v>
      </c>
      <c r="C19" s="103" t="s">
        <v>300</v>
      </c>
      <c r="D19" s="110" t="s">
        <v>128</v>
      </c>
      <c r="E19" s="277">
        <v>24</v>
      </c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R19" s="93"/>
      <c r="S19" s="93"/>
      <c r="T19" s="93"/>
    </row>
    <row r="20" spans="1:20" s="91" customFormat="1" ht="38.25">
      <c r="A20" s="29">
        <v>5</v>
      </c>
      <c r="B20" s="2" t="s">
        <v>131</v>
      </c>
      <c r="C20" s="103" t="s">
        <v>301</v>
      </c>
      <c r="D20" s="110" t="s">
        <v>128</v>
      </c>
      <c r="E20" s="277">
        <v>14</v>
      </c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R20" s="93"/>
      <c r="S20" s="93"/>
      <c r="T20" s="93"/>
    </row>
    <row r="21" spans="1:20" s="91" customFormat="1" ht="38.25">
      <c r="A21" s="29">
        <v>6</v>
      </c>
      <c r="B21" s="2" t="s">
        <v>131</v>
      </c>
      <c r="C21" s="103" t="s">
        <v>302</v>
      </c>
      <c r="D21" s="110" t="s">
        <v>128</v>
      </c>
      <c r="E21" s="277">
        <v>22</v>
      </c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R21" s="93"/>
      <c r="S21" s="93"/>
      <c r="T21" s="93"/>
    </row>
    <row r="22" spans="1:20" s="91" customFormat="1" ht="38.25">
      <c r="A22" s="29">
        <v>7</v>
      </c>
      <c r="B22" s="2" t="s">
        <v>131</v>
      </c>
      <c r="C22" s="103" t="s">
        <v>303</v>
      </c>
      <c r="D22" s="110" t="s">
        <v>128</v>
      </c>
      <c r="E22" s="277">
        <v>6</v>
      </c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R22" s="93"/>
      <c r="S22" s="93"/>
      <c r="T22" s="93"/>
    </row>
    <row r="23" spans="1:20" s="91" customFormat="1" ht="38.25">
      <c r="A23" s="29">
        <v>8</v>
      </c>
      <c r="B23" s="2" t="s">
        <v>131</v>
      </c>
      <c r="C23" s="103" t="s">
        <v>304</v>
      </c>
      <c r="D23" s="110" t="s">
        <v>128</v>
      </c>
      <c r="E23" s="277">
        <v>2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R23" s="93"/>
      <c r="S23" s="93"/>
      <c r="T23" s="93"/>
    </row>
    <row r="24" spans="1:20" s="112" customFormat="1">
      <c r="A24" s="29">
        <v>9</v>
      </c>
      <c r="B24" s="2" t="s">
        <v>131</v>
      </c>
      <c r="C24" s="105" t="s">
        <v>228</v>
      </c>
      <c r="D24" s="110" t="s">
        <v>128</v>
      </c>
      <c r="E24" s="123">
        <v>72</v>
      </c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R24" s="113"/>
      <c r="S24" s="113"/>
      <c r="T24" s="113"/>
    </row>
    <row r="25" spans="1:20" s="112" customFormat="1">
      <c r="A25" s="29">
        <v>10</v>
      </c>
      <c r="B25" s="2" t="s">
        <v>131</v>
      </c>
      <c r="C25" s="105" t="s">
        <v>229</v>
      </c>
      <c r="D25" s="110" t="s">
        <v>128</v>
      </c>
      <c r="E25" s="123">
        <v>72</v>
      </c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R25" s="113"/>
      <c r="S25" s="113"/>
      <c r="T25" s="113"/>
    </row>
    <row r="26" spans="1:20" s="112" customFormat="1">
      <c r="A26" s="29">
        <v>11</v>
      </c>
      <c r="B26" s="2" t="s">
        <v>131</v>
      </c>
      <c r="C26" s="105" t="s">
        <v>230</v>
      </c>
      <c r="D26" s="110" t="s">
        <v>126</v>
      </c>
      <c r="E26" s="123">
        <v>72</v>
      </c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R26" s="113"/>
      <c r="S26" s="113"/>
      <c r="T26" s="113"/>
    </row>
    <row r="27" spans="1:20" s="112" customFormat="1">
      <c r="A27" s="29">
        <v>12</v>
      </c>
      <c r="B27" s="2" t="s">
        <v>131</v>
      </c>
      <c r="C27" s="105" t="s">
        <v>244</v>
      </c>
      <c r="D27" s="110" t="s">
        <v>126</v>
      </c>
      <c r="E27" s="123">
        <v>18</v>
      </c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R27" s="113"/>
      <c r="S27" s="113"/>
      <c r="T27" s="113"/>
    </row>
    <row r="28" spans="1:20" s="112" customFormat="1">
      <c r="A28" s="29">
        <v>13</v>
      </c>
      <c r="B28" s="2" t="s">
        <v>131</v>
      </c>
      <c r="C28" s="105" t="s">
        <v>242</v>
      </c>
      <c r="D28" s="110" t="s">
        <v>128</v>
      </c>
      <c r="E28" s="278">
        <v>10</v>
      </c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R28" s="113"/>
      <c r="S28" s="113"/>
      <c r="T28" s="113"/>
    </row>
    <row r="29" spans="1:20" s="91" customFormat="1">
      <c r="A29" s="29">
        <v>14</v>
      </c>
      <c r="B29" s="2" t="s">
        <v>131</v>
      </c>
      <c r="C29" s="105" t="s">
        <v>243</v>
      </c>
      <c r="D29" s="110" t="s">
        <v>128</v>
      </c>
      <c r="E29" s="277">
        <v>10</v>
      </c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R29" s="93"/>
      <c r="S29" s="93"/>
      <c r="T29" s="93"/>
    </row>
    <row r="30" spans="1:20" s="112" customFormat="1">
      <c r="A30" s="29">
        <v>15</v>
      </c>
      <c r="B30" s="2" t="s">
        <v>131</v>
      </c>
      <c r="C30" s="105" t="s">
        <v>194</v>
      </c>
      <c r="D30" s="110" t="s">
        <v>128</v>
      </c>
      <c r="E30" s="278">
        <v>44</v>
      </c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R30" s="113"/>
      <c r="S30" s="113"/>
      <c r="T30" s="113"/>
    </row>
    <row r="31" spans="1:20" s="112" customFormat="1">
      <c r="A31" s="29">
        <v>16</v>
      </c>
      <c r="B31" s="2" t="s">
        <v>131</v>
      </c>
      <c r="C31" s="105" t="s">
        <v>154</v>
      </c>
      <c r="D31" s="110" t="s">
        <v>128</v>
      </c>
      <c r="E31" s="278">
        <v>36</v>
      </c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R31" s="113"/>
      <c r="S31" s="113"/>
      <c r="T31" s="113"/>
    </row>
    <row r="32" spans="1:20" s="112" customFormat="1">
      <c r="A32" s="29">
        <v>17</v>
      </c>
      <c r="B32" s="2" t="s">
        <v>131</v>
      </c>
      <c r="C32" s="105" t="s">
        <v>195</v>
      </c>
      <c r="D32" s="110" t="s">
        <v>128</v>
      </c>
      <c r="E32" s="278">
        <v>70</v>
      </c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R32" s="113"/>
      <c r="S32" s="113"/>
      <c r="T32" s="113"/>
    </row>
    <row r="33" spans="1:20" s="112" customFormat="1">
      <c r="A33" s="29">
        <v>18</v>
      </c>
      <c r="B33" s="2" t="s">
        <v>131</v>
      </c>
      <c r="C33" s="105" t="s">
        <v>231</v>
      </c>
      <c r="D33" s="110" t="s">
        <v>35</v>
      </c>
      <c r="E33" s="278">
        <v>420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R33" s="113"/>
      <c r="S33" s="113"/>
      <c r="T33" s="113"/>
    </row>
    <row r="34" spans="1:20" s="112" customFormat="1">
      <c r="A34" s="29">
        <v>19</v>
      </c>
      <c r="B34" s="2" t="s">
        <v>131</v>
      </c>
      <c r="C34" s="105" t="s">
        <v>232</v>
      </c>
      <c r="D34" s="110" t="s">
        <v>35</v>
      </c>
      <c r="E34" s="129">
        <v>240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R34" s="113"/>
      <c r="S34" s="113"/>
      <c r="T34" s="113"/>
    </row>
    <row r="35" spans="1:20" s="112" customFormat="1" ht="25.5">
      <c r="A35" s="29"/>
      <c r="B35" s="2"/>
      <c r="C35" s="105" t="s">
        <v>288</v>
      </c>
      <c r="D35" s="110" t="s">
        <v>128</v>
      </c>
      <c r="E35" s="129">
        <v>1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R35" s="113"/>
      <c r="S35" s="113"/>
      <c r="T35" s="113"/>
    </row>
    <row r="36" spans="1:20" s="112" customFormat="1">
      <c r="A36" s="29"/>
      <c r="B36" s="2"/>
      <c r="C36" s="104" t="s">
        <v>233</v>
      </c>
      <c r="D36" s="110"/>
      <c r="E36" s="129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R36" s="113"/>
      <c r="S36" s="113"/>
      <c r="T36" s="113"/>
    </row>
    <row r="37" spans="1:20" s="112" customFormat="1">
      <c r="A37" s="29">
        <v>1</v>
      </c>
      <c r="B37" s="2" t="s">
        <v>131</v>
      </c>
      <c r="C37" s="105" t="s">
        <v>234</v>
      </c>
      <c r="D37" s="110" t="s">
        <v>35</v>
      </c>
      <c r="E37" s="129">
        <v>30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R37" s="113"/>
      <c r="S37" s="113"/>
      <c r="T37" s="113"/>
    </row>
    <row r="38" spans="1:20" s="112" customFormat="1">
      <c r="A38" s="29">
        <v>2</v>
      </c>
      <c r="B38" s="2" t="s">
        <v>131</v>
      </c>
      <c r="C38" s="105" t="s">
        <v>235</v>
      </c>
      <c r="D38" s="110" t="s">
        <v>35</v>
      </c>
      <c r="E38" s="129">
        <v>280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R38" s="113"/>
      <c r="S38" s="113"/>
      <c r="T38" s="113"/>
    </row>
    <row r="39" spans="1:20" s="112" customFormat="1">
      <c r="A39" s="29">
        <v>3</v>
      </c>
      <c r="B39" s="2" t="s">
        <v>131</v>
      </c>
      <c r="C39" s="105" t="s">
        <v>155</v>
      </c>
      <c r="D39" s="110" t="s">
        <v>35</v>
      </c>
      <c r="E39" s="129">
        <v>20</v>
      </c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R39" s="113"/>
      <c r="S39" s="113"/>
      <c r="T39" s="113"/>
    </row>
    <row r="40" spans="1:20" s="112" customFormat="1">
      <c r="A40" s="29">
        <v>4</v>
      </c>
      <c r="B40" s="2" t="s">
        <v>131</v>
      </c>
      <c r="C40" s="105" t="s">
        <v>236</v>
      </c>
      <c r="D40" s="110" t="s">
        <v>35</v>
      </c>
      <c r="E40" s="129">
        <v>50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R40" s="113"/>
      <c r="S40" s="113"/>
      <c r="T40" s="113"/>
    </row>
    <row r="41" spans="1:20" s="112" customFormat="1">
      <c r="A41" s="29">
        <v>5</v>
      </c>
      <c r="B41" s="2" t="s">
        <v>131</v>
      </c>
      <c r="C41" s="105" t="s">
        <v>237</v>
      </c>
      <c r="D41" s="110" t="s">
        <v>35</v>
      </c>
      <c r="E41" s="129">
        <v>20</v>
      </c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R41" s="113"/>
      <c r="S41" s="113"/>
      <c r="T41" s="113"/>
    </row>
    <row r="42" spans="1:20" s="112" customFormat="1">
      <c r="A42" s="29">
        <v>6</v>
      </c>
      <c r="B42" s="2" t="s">
        <v>131</v>
      </c>
      <c r="C42" s="105" t="s">
        <v>238</v>
      </c>
      <c r="D42" s="110" t="s">
        <v>35</v>
      </c>
      <c r="E42" s="129">
        <v>15</v>
      </c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R42" s="113"/>
      <c r="S42" s="113"/>
      <c r="T42" s="113"/>
    </row>
    <row r="43" spans="1:20" s="112" customFormat="1">
      <c r="A43" s="29">
        <v>7</v>
      </c>
      <c r="B43" s="2" t="s">
        <v>131</v>
      </c>
      <c r="C43" s="105" t="s">
        <v>239</v>
      </c>
      <c r="D43" s="110" t="s">
        <v>126</v>
      </c>
      <c r="E43" s="129">
        <v>4</v>
      </c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R43" s="113"/>
      <c r="S43" s="113"/>
      <c r="T43" s="113"/>
    </row>
    <row r="44" spans="1:20" s="112" customFormat="1">
      <c r="A44" s="29">
        <v>8</v>
      </c>
      <c r="B44" s="2" t="s">
        <v>131</v>
      </c>
      <c r="C44" s="105" t="s">
        <v>241</v>
      </c>
      <c r="D44" s="110" t="s">
        <v>126</v>
      </c>
      <c r="E44" s="129">
        <v>2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R44" s="113"/>
      <c r="S44" s="113"/>
      <c r="T44" s="113"/>
    </row>
    <row r="45" spans="1:20" s="112" customFormat="1">
      <c r="A45" s="29">
        <v>9</v>
      </c>
      <c r="B45" s="2" t="s">
        <v>131</v>
      </c>
      <c r="C45" s="105" t="s">
        <v>240</v>
      </c>
      <c r="D45" s="110" t="s">
        <v>126</v>
      </c>
      <c r="E45" s="129">
        <v>4</v>
      </c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R45" s="113"/>
      <c r="S45" s="113"/>
      <c r="T45" s="113"/>
    </row>
    <row r="46" spans="1:20" s="112" customFormat="1" ht="25.5">
      <c r="A46" s="29">
        <v>10</v>
      </c>
      <c r="B46" s="2" t="s">
        <v>131</v>
      </c>
      <c r="C46" s="105" t="s">
        <v>305</v>
      </c>
      <c r="D46" s="110" t="s">
        <v>35</v>
      </c>
      <c r="E46" s="129">
        <v>30</v>
      </c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R46" s="113"/>
      <c r="S46" s="113"/>
      <c r="T46" s="113"/>
    </row>
    <row r="47" spans="1:20" s="112" customFormat="1" ht="25.5">
      <c r="A47" s="29">
        <v>11</v>
      </c>
      <c r="B47" s="2" t="s">
        <v>131</v>
      </c>
      <c r="C47" s="105" t="s">
        <v>306</v>
      </c>
      <c r="D47" s="110" t="s">
        <v>35</v>
      </c>
      <c r="E47" s="129">
        <v>280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R47" s="113"/>
      <c r="S47" s="113"/>
      <c r="T47" s="113"/>
    </row>
    <row r="48" spans="1:20" s="112" customFormat="1" ht="25.5">
      <c r="A48" s="29">
        <v>12</v>
      </c>
      <c r="B48" s="2" t="s">
        <v>131</v>
      </c>
      <c r="C48" s="105" t="s">
        <v>307</v>
      </c>
      <c r="D48" s="110" t="s">
        <v>35</v>
      </c>
      <c r="E48" s="129">
        <v>20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R48" s="113"/>
      <c r="S48" s="113"/>
      <c r="T48" s="113"/>
    </row>
    <row r="49" spans="1:20" s="112" customFormat="1" ht="25.5">
      <c r="A49" s="29">
        <v>13</v>
      </c>
      <c r="B49" s="2" t="s">
        <v>131</v>
      </c>
      <c r="C49" s="105" t="s">
        <v>308</v>
      </c>
      <c r="D49" s="110" t="s">
        <v>35</v>
      </c>
      <c r="E49" s="129">
        <v>50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R49" s="113"/>
      <c r="S49" s="113"/>
      <c r="T49" s="113"/>
    </row>
    <row r="50" spans="1:20" s="112" customFormat="1" ht="25.5">
      <c r="A50" s="29">
        <v>14</v>
      </c>
      <c r="B50" s="2" t="s">
        <v>131</v>
      </c>
      <c r="C50" s="105" t="s">
        <v>309</v>
      </c>
      <c r="D50" s="110" t="s">
        <v>35</v>
      </c>
      <c r="E50" s="129">
        <v>20</v>
      </c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R50" s="113"/>
      <c r="S50" s="113"/>
      <c r="T50" s="113"/>
    </row>
    <row r="51" spans="1:20" s="112" customFormat="1" ht="25.5">
      <c r="A51" s="29">
        <v>15</v>
      </c>
      <c r="B51" s="2" t="s">
        <v>131</v>
      </c>
      <c r="C51" s="105" t="s">
        <v>310</v>
      </c>
      <c r="D51" s="110" t="s">
        <v>35</v>
      </c>
      <c r="E51" s="129">
        <v>15</v>
      </c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R51" s="113"/>
      <c r="S51" s="113"/>
      <c r="T51" s="113"/>
    </row>
    <row r="52" spans="1:20" s="112" customFormat="1">
      <c r="A52" s="29"/>
      <c r="B52" s="2"/>
      <c r="C52" s="108" t="s">
        <v>129</v>
      </c>
      <c r="D52" s="110" t="s">
        <v>128</v>
      </c>
      <c r="E52" s="129">
        <v>1</v>
      </c>
      <c r="F52" s="279"/>
      <c r="G52" s="258"/>
      <c r="H52" s="255"/>
      <c r="I52" s="255"/>
      <c r="J52" s="255"/>
      <c r="K52" s="255"/>
      <c r="L52" s="258"/>
      <c r="M52" s="255"/>
      <c r="N52" s="255"/>
      <c r="O52" s="255"/>
      <c r="P52" s="255"/>
      <c r="R52" s="113"/>
      <c r="S52" s="113"/>
      <c r="T52" s="113"/>
    </row>
    <row r="53" spans="1:20" s="112" customFormat="1" ht="26.25" thickBot="1">
      <c r="A53" s="29"/>
      <c r="B53" s="2"/>
      <c r="C53" s="105" t="s">
        <v>288</v>
      </c>
      <c r="D53" s="110" t="s">
        <v>128</v>
      </c>
      <c r="E53" s="129">
        <v>1</v>
      </c>
      <c r="F53" s="265"/>
      <c r="G53" s="258"/>
      <c r="H53" s="255"/>
      <c r="I53" s="255"/>
      <c r="J53" s="255"/>
      <c r="K53" s="255"/>
      <c r="L53" s="258"/>
      <c r="M53" s="255"/>
      <c r="N53" s="255"/>
      <c r="O53" s="255"/>
      <c r="P53" s="255"/>
      <c r="R53" s="113"/>
      <c r="S53" s="113"/>
      <c r="T53" s="113"/>
    </row>
    <row r="54" spans="1:20" s="50" customFormat="1" ht="13.5" thickBot="1">
      <c r="A54" s="44"/>
      <c r="B54" s="1"/>
      <c r="C54" s="45" t="s">
        <v>25</v>
      </c>
      <c r="D54" s="46"/>
      <c r="E54" s="47"/>
      <c r="F54" s="48"/>
      <c r="G54" s="48"/>
      <c r="H54" s="48"/>
      <c r="I54" s="48"/>
      <c r="J54" s="48"/>
      <c r="K54" s="48"/>
      <c r="L54" s="259"/>
      <c r="M54" s="259"/>
      <c r="N54" s="259"/>
      <c r="O54" s="259"/>
      <c r="P54" s="259"/>
      <c r="R54" s="94"/>
      <c r="S54" s="94"/>
      <c r="T54" s="94"/>
    </row>
    <row r="55" spans="1:20">
      <c r="H55" s="98"/>
      <c r="I55" s="98"/>
      <c r="J55" s="52"/>
      <c r="K55" s="52" t="s">
        <v>26</v>
      </c>
      <c r="L55" s="53"/>
      <c r="M55" s="147"/>
      <c r="N55" s="147"/>
      <c r="O55" s="147"/>
      <c r="P55" s="260"/>
    </row>
    <row r="56" spans="1:20">
      <c r="A56" s="56"/>
      <c r="B56" s="56"/>
      <c r="C56" s="56"/>
      <c r="J56" s="57"/>
      <c r="K56" s="57"/>
      <c r="L56" s="57" t="s">
        <v>77</v>
      </c>
      <c r="M56" s="261"/>
      <c r="N56" s="261"/>
      <c r="O56" s="261"/>
      <c r="P56" s="262"/>
    </row>
    <row r="57" spans="1:20">
      <c r="N57" s="27"/>
      <c r="O57" s="27"/>
      <c r="P57" s="80"/>
    </row>
    <row r="58" spans="1:20" s="4" customFormat="1">
      <c r="A58" s="59"/>
      <c r="B58" s="60"/>
      <c r="C58" s="59"/>
      <c r="D58" s="59"/>
      <c r="E58" s="61"/>
      <c r="F58" s="62"/>
      <c r="G58" s="62"/>
      <c r="H58" s="62"/>
    </row>
    <row r="59" spans="1:20" s="4" customFormat="1">
      <c r="A59" s="63"/>
      <c r="B59" s="64"/>
      <c r="C59" s="65"/>
      <c r="P59" s="83"/>
    </row>
    <row r="60" spans="1:20" s="4" customFormat="1">
      <c r="B60" s="65" t="s">
        <v>27</v>
      </c>
      <c r="C60" s="66"/>
      <c r="D60" s="38"/>
      <c r="E60" s="67"/>
      <c r="J60" s="4" t="s">
        <v>28</v>
      </c>
      <c r="K60" s="68"/>
      <c r="L60" s="68"/>
      <c r="M60" s="68"/>
      <c r="N60" s="38"/>
    </row>
    <row r="61" spans="1:20" s="4" customFormat="1">
      <c r="C61" s="62" t="s">
        <v>29</v>
      </c>
      <c r="D61" s="69"/>
      <c r="L61" s="65" t="s">
        <v>29</v>
      </c>
      <c r="N61" s="38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42" workbookViewId="0">
      <selection activeCell="B60" sqref="B60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6.42578125" style="19" customWidth="1"/>
    <col min="5" max="5" width="6.85546875" style="20" customWidth="1"/>
    <col min="6" max="6" width="7" style="19" customWidth="1"/>
    <col min="7" max="8" width="8.14062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20">
      <c r="A1" s="410" t="s">
        <v>245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20">
      <c r="A2" s="411" t="s">
        <v>262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A7" s="410"/>
      <c r="B7" s="410"/>
      <c r="C7" s="410"/>
      <c r="D7" s="410"/>
      <c r="E7" s="410"/>
      <c r="F7" s="410"/>
      <c r="G7" s="410"/>
      <c r="H7" s="410"/>
      <c r="I7" s="154"/>
      <c r="J7" s="154"/>
      <c r="K7" s="154"/>
      <c r="L7" s="154"/>
      <c r="M7" s="154"/>
      <c r="N7" s="154"/>
      <c r="O7" s="154"/>
      <c r="P7" s="154"/>
    </row>
    <row r="8" spans="1:20">
      <c r="A8" s="17"/>
      <c r="B8" s="17"/>
      <c r="F8" s="21"/>
      <c r="K8" s="154"/>
      <c r="L8" s="156" t="s">
        <v>75</v>
      </c>
      <c r="M8" s="154"/>
      <c r="N8" s="412"/>
      <c r="O8" s="412"/>
      <c r="P8" s="154"/>
    </row>
    <row r="9" spans="1:20">
      <c r="A9" s="17"/>
      <c r="B9" s="17"/>
      <c r="F9" s="21"/>
      <c r="L9" s="23"/>
      <c r="M9" s="24"/>
      <c r="N9" s="155"/>
      <c r="O9" s="24"/>
      <c r="P9" s="24"/>
    </row>
    <row r="10" spans="1:20">
      <c r="A10" s="25"/>
      <c r="B10" s="25"/>
      <c r="C10" s="26"/>
      <c r="L10" s="154"/>
      <c r="M10" s="154"/>
      <c r="N10" s="154"/>
      <c r="O10" s="154"/>
    </row>
    <row r="11" spans="1:20" s="16" customFormat="1" ht="13.5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20" s="16" customFormat="1" ht="13.5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20" s="16" customFormat="1" ht="45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20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112" customFormat="1">
      <c r="A15" s="29"/>
      <c r="B15" s="2"/>
      <c r="C15" s="158" t="s">
        <v>246</v>
      </c>
      <c r="D15" s="109"/>
      <c r="E15" s="109"/>
      <c r="F15" s="33"/>
      <c r="G15" s="43"/>
      <c r="H15" s="6"/>
      <c r="I15" s="35"/>
      <c r="J15" s="35"/>
      <c r="K15" s="35"/>
      <c r="L15" s="34"/>
      <c r="M15" s="35"/>
      <c r="N15" s="35"/>
      <c r="O15" s="35"/>
      <c r="P15" s="35"/>
      <c r="R15" s="113"/>
      <c r="S15" s="113"/>
      <c r="T15" s="113"/>
    </row>
    <row r="16" spans="1:20" s="112" customFormat="1" ht="25.5">
      <c r="A16" s="29">
        <v>1</v>
      </c>
      <c r="B16" s="2" t="s">
        <v>247</v>
      </c>
      <c r="C16" s="159" t="s">
        <v>332</v>
      </c>
      <c r="D16" s="160" t="s">
        <v>35</v>
      </c>
      <c r="E16" s="161">
        <v>10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R16" s="113"/>
      <c r="S16" s="113"/>
      <c r="T16" s="113"/>
    </row>
    <row r="17" spans="1:20" s="112" customFormat="1" ht="25.5">
      <c r="A17" s="29">
        <v>2</v>
      </c>
      <c r="B17" s="2" t="s">
        <v>247</v>
      </c>
      <c r="C17" s="159" t="s">
        <v>333</v>
      </c>
      <c r="D17" s="160" t="s">
        <v>35</v>
      </c>
      <c r="E17" s="161">
        <v>66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R17" s="113"/>
      <c r="S17" s="113"/>
      <c r="T17" s="113"/>
    </row>
    <row r="18" spans="1:20" s="112" customFormat="1" ht="25.5">
      <c r="A18" s="29">
        <v>3</v>
      </c>
      <c r="B18" s="2" t="s">
        <v>247</v>
      </c>
      <c r="C18" s="159" t="s">
        <v>334</v>
      </c>
      <c r="D18" s="160" t="s">
        <v>35</v>
      </c>
      <c r="E18" s="161">
        <v>20</v>
      </c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R18" s="113"/>
      <c r="S18" s="113"/>
      <c r="T18" s="113"/>
    </row>
    <row r="19" spans="1:20" s="112" customFormat="1" ht="25.5">
      <c r="A19" s="29"/>
      <c r="B19" s="2"/>
      <c r="C19" s="162" t="s">
        <v>335</v>
      </c>
      <c r="D19" s="163" t="s">
        <v>249</v>
      </c>
      <c r="E19" s="164">
        <v>1</v>
      </c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113"/>
      <c r="R19" s="113"/>
      <c r="S19" s="113"/>
      <c r="T19" s="113"/>
    </row>
    <row r="20" spans="1:20" s="112" customFormat="1">
      <c r="A20" s="29">
        <v>4</v>
      </c>
      <c r="B20" s="2" t="s">
        <v>247</v>
      </c>
      <c r="C20" s="356" t="s">
        <v>336</v>
      </c>
      <c r="D20" s="160" t="s">
        <v>35</v>
      </c>
      <c r="E20" s="161">
        <v>65</v>
      </c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R20" s="113"/>
      <c r="S20" s="113"/>
      <c r="T20" s="113"/>
    </row>
    <row r="21" spans="1:20" s="112" customFormat="1">
      <c r="A21" s="29">
        <v>5</v>
      </c>
      <c r="B21" s="2" t="s">
        <v>247</v>
      </c>
      <c r="C21" s="356" t="s">
        <v>337</v>
      </c>
      <c r="D21" s="165" t="s">
        <v>35</v>
      </c>
      <c r="E21" s="166">
        <v>50</v>
      </c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R21" s="113"/>
      <c r="S21" s="113"/>
      <c r="T21" s="113"/>
    </row>
    <row r="22" spans="1:20" s="112" customFormat="1" ht="25.5">
      <c r="A22" s="29">
        <v>6</v>
      </c>
      <c r="B22" s="2" t="s">
        <v>247</v>
      </c>
      <c r="C22" s="357" t="s">
        <v>338</v>
      </c>
      <c r="D22" s="165" t="s">
        <v>35</v>
      </c>
      <c r="E22" s="166">
        <v>65</v>
      </c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R22" s="113"/>
      <c r="S22" s="113"/>
      <c r="T22" s="113"/>
    </row>
    <row r="23" spans="1:20" s="112" customFormat="1" ht="25.5">
      <c r="A23" s="29">
        <v>7</v>
      </c>
      <c r="B23" s="2" t="s">
        <v>247</v>
      </c>
      <c r="C23" s="357" t="s">
        <v>339</v>
      </c>
      <c r="D23" s="165" t="s">
        <v>35</v>
      </c>
      <c r="E23" s="166">
        <v>70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R23" s="113"/>
      <c r="S23" s="113"/>
      <c r="T23" s="113"/>
    </row>
    <row r="24" spans="1:20" s="112" customFormat="1" ht="25.5">
      <c r="A24" s="29">
        <v>8</v>
      </c>
      <c r="B24" s="2" t="s">
        <v>247</v>
      </c>
      <c r="C24" s="357" t="s">
        <v>340</v>
      </c>
      <c r="D24" s="165" t="s">
        <v>35</v>
      </c>
      <c r="E24" s="166">
        <v>66</v>
      </c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R24" s="113"/>
      <c r="S24" s="113"/>
      <c r="T24" s="113"/>
    </row>
    <row r="25" spans="1:20" s="112" customFormat="1" ht="25.5">
      <c r="A25" s="29">
        <v>9</v>
      </c>
      <c r="B25" s="2" t="s">
        <v>247</v>
      </c>
      <c r="C25" s="357" t="s">
        <v>341</v>
      </c>
      <c r="D25" s="165" t="s">
        <v>35</v>
      </c>
      <c r="E25" s="166">
        <v>10</v>
      </c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R25" s="113"/>
      <c r="S25" s="113"/>
      <c r="T25" s="113"/>
    </row>
    <row r="26" spans="1:20" s="112" customFormat="1">
      <c r="A26" s="29">
        <v>10</v>
      </c>
      <c r="B26" s="2" t="s">
        <v>247</v>
      </c>
      <c r="C26" s="167" t="s">
        <v>250</v>
      </c>
      <c r="D26" s="168" t="s">
        <v>126</v>
      </c>
      <c r="E26" s="169">
        <v>22</v>
      </c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R26" s="113"/>
      <c r="S26" s="113"/>
      <c r="T26" s="113"/>
    </row>
    <row r="27" spans="1:20" s="112" customFormat="1">
      <c r="A27" s="29"/>
      <c r="B27" s="2" t="s">
        <v>260</v>
      </c>
      <c r="C27" s="167" t="s">
        <v>261</v>
      </c>
      <c r="D27" s="168" t="s">
        <v>126</v>
      </c>
      <c r="E27" s="169">
        <v>9</v>
      </c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R27" s="113"/>
      <c r="S27" s="113"/>
      <c r="T27" s="113"/>
    </row>
    <row r="28" spans="1:20" s="112" customFormat="1">
      <c r="A28" s="29">
        <v>11</v>
      </c>
      <c r="B28" s="2" t="s">
        <v>247</v>
      </c>
      <c r="C28" s="167" t="s">
        <v>251</v>
      </c>
      <c r="D28" s="168" t="s">
        <v>126</v>
      </c>
      <c r="E28" s="169">
        <v>2</v>
      </c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R28" s="113"/>
      <c r="S28" s="113"/>
      <c r="T28" s="113"/>
    </row>
    <row r="29" spans="1:20" s="112" customFormat="1">
      <c r="A29" s="29">
        <v>12</v>
      </c>
      <c r="B29" s="2" t="s">
        <v>247</v>
      </c>
      <c r="C29" s="167" t="s">
        <v>263</v>
      </c>
      <c r="D29" s="168" t="s">
        <v>126</v>
      </c>
      <c r="E29" s="169">
        <v>3</v>
      </c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R29" s="113"/>
      <c r="S29" s="113"/>
      <c r="T29" s="113"/>
    </row>
    <row r="30" spans="1:20" s="112" customFormat="1">
      <c r="A30" s="29">
        <v>13</v>
      </c>
      <c r="B30" s="2" t="s">
        <v>247</v>
      </c>
      <c r="C30" s="167" t="s">
        <v>252</v>
      </c>
      <c r="D30" s="168" t="s">
        <v>249</v>
      </c>
      <c r="E30" s="169">
        <v>18</v>
      </c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R30" s="113"/>
      <c r="S30" s="113"/>
      <c r="T30" s="113"/>
    </row>
    <row r="31" spans="1:20" s="112" customFormat="1">
      <c r="A31" s="29"/>
      <c r="B31" s="2"/>
      <c r="C31" s="167" t="s">
        <v>253</v>
      </c>
      <c r="D31" s="168" t="s">
        <v>249</v>
      </c>
      <c r="E31" s="169">
        <v>1</v>
      </c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R31" s="113"/>
      <c r="S31" s="113"/>
      <c r="T31" s="113"/>
    </row>
    <row r="32" spans="1:20" s="112" customFormat="1">
      <c r="A32" s="29"/>
      <c r="B32" s="2"/>
      <c r="C32" s="170" t="s">
        <v>254</v>
      </c>
      <c r="D32" s="171" t="s">
        <v>130</v>
      </c>
      <c r="E32" s="169">
        <v>1</v>
      </c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R32" s="113"/>
      <c r="S32" s="113"/>
      <c r="T32" s="113"/>
    </row>
    <row r="33" spans="1:20" s="112" customFormat="1">
      <c r="A33" s="29">
        <v>14</v>
      </c>
      <c r="B33" s="2" t="s">
        <v>247</v>
      </c>
      <c r="C33" s="172" t="s">
        <v>255</v>
      </c>
      <c r="D33" s="171" t="s">
        <v>256</v>
      </c>
      <c r="E33" s="169">
        <v>18</v>
      </c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R33" s="113"/>
      <c r="S33" s="113"/>
      <c r="T33" s="113"/>
    </row>
    <row r="34" spans="1:20" s="112" customFormat="1">
      <c r="A34" s="29">
        <v>15</v>
      </c>
      <c r="B34" s="2" t="s">
        <v>247</v>
      </c>
      <c r="C34" s="167" t="s">
        <v>257</v>
      </c>
      <c r="D34" s="168" t="s">
        <v>128</v>
      </c>
      <c r="E34" s="173">
        <v>1</v>
      </c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R34" s="113"/>
      <c r="S34" s="113"/>
      <c r="T34" s="113"/>
    </row>
    <row r="35" spans="1:20" s="112" customFormat="1">
      <c r="A35" s="29">
        <v>16</v>
      </c>
      <c r="B35" s="2" t="s">
        <v>54</v>
      </c>
      <c r="C35" s="167" t="s">
        <v>258</v>
      </c>
      <c r="D35" s="168" t="s">
        <v>35</v>
      </c>
      <c r="E35" s="169">
        <v>211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R35" s="113"/>
      <c r="S35" s="113"/>
      <c r="T35" s="113"/>
    </row>
    <row r="36" spans="1:20" s="112" customFormat="1">
      <c r="A36" s="29"/>
      <c r="B36" s="2"/>
      <c r="C36" s="174" t="s">
        <v>259</v>
      </c>
      <c r="D36" s="104"/>
      <c r="E36" s="106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R36" s="113"/>
      <c r="S36" s="113"/>
      <c r="T36" s="113"/>
    </row>
    <row r="37" spans="1:20" s="112" customFormat="1" ht="25.5">
      <c r="A37" s="29">
        <v>1</v>
      </c>
      <c r="B37" s="2" t="s">
        <v>260</v>
      </c>
      <c r="C37" s="159" t="s">
        <v>332</v>
      </c>
      <c r="D37" s="160" t="s">
        <v>35</v>
      </c>
      <c r="E37" s="161">
        <v>20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R37" s="113"/>
      <c r="S37" s="113"/>
      <c r="T37" s="113"/>
    </row>
    <row r="38" spans="1:20" s="112" customFormat="1" ht="25.5">
      <c r="A38" s="29">
        <v>2</v>
      </c>
      <c r="B38" s="2" t="s">
        <v>247</v>
      </c>
      <c r="C38" s="159" t="s">
        <v>333</v>
      </c>
      <c r="D38" s="160" t="s">
        <v>35</v>
      </c>
      <c r="E38" s="161">
        <v>132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R38" s="113"/>
      <c r="S38" s="113"/>
      <c r="T38" s="113"/>
    </row>
    <row r="39" spans="1:20" s="112" customFormat="1" ht="25.5">
      <c r="A39" s="29">
        <v>3</v>
      </c>
      <c r="B39" s="2" t="s">
        <v>247</v>
      </c>
      <c r="C39" s="159" t="s">
        <v>334</v>
      </c>
      <c r="D39" s="160" t="s">
        <v>35</v>
      </c>
      <c r="E39" s="161">
        <v>40</v>
      </c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R39" s="113"/>
      <c r="S39" s="113"/>
      <c r="T39" s="113"/>
    </row>
    <row r="40" spans="1:20" s="112" customFormat="1">
      <c r="A40" s="29"/>
      <c r="B40" s="2"/>
      <c r="C40" s="175" t="s">
        <v>248</v>
      </c>
      <c r="D40" s="176" t="s">
        <v>249</v>
      </c>
      <c r="E40" s="164">
        <v>1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R40" s="113"/>
      <c r="S40" s="113"/>
      <c r="T40" s="113"/>
    </row>
    <row r="41" spans="1:20" s="112" customFormat="1">
      <c r="A41" s="29">
        <v>4</v>
      </c>
      <c r="B41" s="2" t="s">
        <v>247</v>
      </c>
      <c r="C41" s="356" t="s">
        <v>336</v>
      </c>
      <c r="D41" s="177" t="s">
        <v>35</v>
      </c>
      <c r="E41" s="161">
        <v>112</v>
      </c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R41" s="113"/>
      <c r="S41" s="113"/>
      <c r="T41" s="113"/>
    </row>
    <row r="42" spans="1:20" s="112" customFormat="1">
      <c r="A42" s="29">
        <v>5</v>
      </c>
      <c r="B42" s="2" t="s">
        <v>247</v>
      </c>
      <c r="C42" s="356" t="s">
        <v>337</v>
      </c>
      <c r="D42" s="177" t="s">
        <v>35</v>
      </c>
      <c r="E42" s="161">
        <v>100</v>
      </c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R42" s="113"/>
      <c r="S42" s="113"/>
      <c r="T42" s="113"/>
    </row>
    <row r="43" spans="1:20" s="112" customFormat="1" ht="25.5">
      <c r="A43" s="29">
        <v>6</v>
      </c>
      <c r="B43" s="2" t="s">
        <v>247</v>
      </c>
      <c r="C43" s="357" t="s">
        <v>338</v>
      </c>
      <c r="D43" s="178" t="s">
        <v>35</v>
      </c>
      <c r="E43" s="169">
        <v>112</v>
      </c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R43" s="113"/>
      <c r="S43" s="113"/>
      <c r="T43" s="113"/>
    </row>
    <row r="44" spans="1:20" s="112" customFormat="1" ht="25.5">
      <c r="A44" s="29">
        <v>7</v>
      </c>
      <c r="B44" s="2" t="s">
        <v>260</v>
      </c>
      <c r="C44" s="357" t="s">
        <v>339</v>
      </c>
      <c r="D44" s="178" t="s">
        <v>35</v>
      </c>
      <c r="E44" s="169">
        <v>232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R44" s="113"/>
      <c r="S44" s="113"/>
      <c r="T44" s="113"/>
    </row>
    <row r="45" spans="1:20" s="112" customFormat="1" ht="25.5">
      <c r="A45" s="29">
        <v>8</v>
      </c>
      <c r="B45" s="2" t="s">
        <v>247</v>
      </c>
      <c r="C45" s="357" t="s">
        <v>340</v>
      </c>
      <c r="D45" s="178" t="s">
        <v>35</v>
      </c>
      <c r="E45" s="169">
        <v>132</v>
      </c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R45" s="113"/>
      <c r="S45" s="113"/>
      <c r="T45" s="113"/>
    </row>
    <row r="46" spans="1:20" s="112" customFormat="1" ht="25.5">
      <c r="A46" s="29">
        <v>9</v>
      </c>
      <c r="B46" s="2" t="s">
        <v>247</v>
      </c>
      <c r="C46" s="357" t="s">
        <v>341</v>
      </c>
      <c r="D46" s="179" t="s">
        <v>35</v>
      </c>
      <c r="E46" s="166">
        <v>20</v>
      </c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R46" s="113"/>
      <c r="S46" s="113"/>
      <c r="T46" s="113"/>
    </row>
    <row r="47" spans="1:20" s="112" customFormat="1">
      <c r="A47" s="29">
        <v>10</v>
      </c>
      <c r="B47" s="2" t="s">
        <v>247</v>
      </c>
      <c r="C47" s="180" t="s">
        <v>250</v>
      </c>
      <c r="D47" s="178" t="s">
        <v>126</v>
      </c>
      <c r="E47" s="169">
        <v>55</v>
      </c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R47" s="113"/>
      <c r="S47" s="113"/>
      <c r="T47" s="113"/>
    </row>
    <row r="48" spans="1:20" s="112" customFormat="1">
      <c r="A48" s="29">
        <v>11</v>
      </c>
      <c r="B48" s="2" t="s">
        <v>247</v>
      </c>
      <c r="C48" s="180" t="s">
        <v>261</v>
      </c>
      <c r="D48" s="178" t="s">
        <v>126</v>
      </c>
      <c r="E48" s="169">
        <v>14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R48" s="113"/>
      <c r="S48" s="113"/>
      <c r="T48" s="113"/>
    </row>
    <row r="49" spans="1:20" s="112" customFormat="1">
      <c r="A49" s="29">
        <v>12</v>
      </c>
      <c r="B49" s="2" t="s">
        <v>247</v>
      </c>
      <c r="C49" s="180" t="s">
        <v>251</v>
      </c>
      <c r="D49" s="178" t="s">
        <v>126</v>
      </c>
      <c r="E49" s="169">
        <v>4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R49" s="113"/>
      <c r="S49" s="113"/>
      <c r="T49" s="113"/>
    </row>
    <row r="50" spans="1:20" s="112" customFormat="1">
      <c r="A50" s="29">
        <v>13</v>
      </c>
      <c r="B50" s="2" t="s">
        <v>247</v>
      </c>
      <c r="C50" s="180" t="s">
        <v>263</v>
      </c>
      <c r="D50" s="178" t="s">
        <v>126</v>
      </c>
      <c r="E50" s="169">
        <v>6</v>
      </c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R50" s="113"/>
      <c r="S50" s="113"/>
      <c r="T50" s="113"/>
    </row>
    <row r="51" spans="1:20" s="112" customFormat="1">
      <c r="A51" s="359">
        <v>14</v>
      </c>
      <c r="B51" s="360" t="s">
        <v>247</v>
      </c>
      <c r="C51" s="361" t="s">
        <v>355</v>
      </c>
      <c r="D51" s="362" t="s">
        <v>126</v>
      </c>
      <c r="E51" s="363">
        <v>22</v>
      </c>
      <c r="F51" s="364"/>
      <c r="G51" s="364"/>
      <c r="H51" s="364"/>
      <c r="I51" s="364"/>
      <c r="J51" s="364"/>
      <c r="K51" s="364"/>
      <c r="L51" s="364"/>
      <c r="M51" s="364"/>
      <c r="N51" s="364"/>
      <c r="O51" s="364"/>
      <c r="P51" s="364"/>
      <c r="R51" s="113"/>
      <c r="S51" s="113"/>
      <c r="T51" s="113"/>
    </row>
    <row r="52" spans="1:20" s="112" customFormat="1">
      <c r="A52" s="29">
        <v>15</v>
      </c>
      <c r="B52" s="2" t="s">
        <v>247</v>
      </c>
      <c r="C52" s="180" t="s">
        <v>264</v>
      </c>
      <c r="D52" s="178" t="s">
        <v>126</v>
      </c>
      <c r="E52" s="169">
        <v>9</v>
      </c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R52" s="113"/>
      <c r="S52" s="113"/>
      <c r="T52" s="113"/>
    </row>
    <row r="53" spans="1:20" s="112" customFormat="1">
      <c r="A53" s="29"/>
      <c r="B53" s="2"/>
      <c r="C53" s="180" t="s">
        <v>253</v>
      </c>
      <c r="D53" s="178" t="s">
        <v>249</v>
      </c>
      <c r="E53" s="169">
        <v>1</v>
      </c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R53" s="113"/>
      <c r="S53" s="113"/>
      <c r="T53" s="113"/>
    </row>
    <row r="54" spans="1:20" s="112" customFormat="1">
      <c r="A54" s="29"/>
      <c r="B54" s="2"/>
      <c r="C54" s="170" t="s">
        <v>254</v>
      </c>
      <c r="D54" s="181" t="s">
        <v>130</v>
      </c>
      <c r="E54" s="169">
        <v>1</v>
      </c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R54" s="113"/>
      <c r="S54" s="113"/>
      <c r="T54" s="113"/>
    </row>
    <row r="55" spans="1:20" s="112" customFormat="1">
      <c r="A55" s="29">
        <v>16</v>
      </c>
      <c r="B55" s="2" t="s">
        <v>247</v>
      </c>
      <c r="C55" s="180" t="s">
        <v>257</v>
      </c>
      <c r="D55" s="178" t="s">
        <v>128</v>
      </c>
      <c r="E55" s="173">
        <v>1</v>
      </c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R55" s="113"/>
      <c r="S55" s="113"/>
      <c r="T55" s="113"/>
    </row>
    <row r="56" spans="1:20" s="16" customFormat="1" ht="13.5" thickBot="1">
      <c r="A56" s="29">
        <v>17</v>
      </c>
      <c r="B56" s="2" t="s">
        <v>54</v>
      </c>
      <c r="C56" s="180" t="s">
        <v>258</v>
      </c>
      <c r="D56" s="178" t="s">
        <v>35</v>
      </c>
      <c r="E56" s="169">
        <v>404</v>
      </c>
      <c r="F56" s="265"/>
      <c r="G56" s="255"/>
      <c r="H56" s="255"/>
      <c r="I56" s="255"/>
      <c r="J56" s="255"/>
      <c r="K56" s="255"/>
      <c r="L56" s="255"/>
      <c r="M56" s="255"/>
      <c r="N56" s="255"/>
      <c r="O56" s="255"/>
      <c r="P56" s="255"/>
    </row>
    <row r="57" spans="1:20" s="50" customFormat="1" ht="13.5" thickBot="1">
      <c r="A57" s="44"/>
      <c r="B57" s="1"/>
      <c r="C57" s="45" t="s">
        <v>25</v>
      </c>
      <c r="D57" s="46"/>
      <c r="E57" s="47"/>
      <c r="F57" s="48"/>
      <c r="G57" s="48"/>
      <c r="H57" s="48"/>
      <c r="I57" s="48"/>
      <c r="J57" s="48"/>
      <c r="K57" s="48"/>
      <c r="L57" s="259"/>
      <c r="M57" s="259"/>
      <c r="N57" s="259"/>
      <c r="O57" s="259"/>
      <c r="P57" s="259"/>
      <c r="R57" s="94"/>
      <c r="S57" s="94"/>
      <c r="T57" s="94"/>
    </row>
    <row r="58" spans="1:20">
      <c r="H58" s="154"/>
      <c r="I58" s="154"/>
      <c r="J58" s="52"/>
      <c r="K58" s="52" t="s">
        <v>26</v>
      </c>
      <c r="L58" s="53"/>
      <c r="M58" s="147"/>
      <c r="N58" s="147"/>
      <c r="O58" s="147"/>
      <c r="P58" s="260"/>
    </row>
    <row r="59" spans="1:20">
      <c r="A59" s="56"/>
      <c r="B59" s="56"/>
      <c r="C59" s="56"/>
      <c r="J59" s="57"/>
      <c r="K59" s="57"/>
      <c r="L59" s="57" t="s">
        <v>77</v>
      </c>
      <c r="M59" s="261"/>
      <c r="N59" s="261"/>
      <c r="O59" s="261"/>
      <c r="P59" s="262"/>
    </row>
    <row r="60" spans="1:20">
      <c r="N60" s="27"/>
      <c r="O60" s="27"/>
      <c r="P60" s="80"/>
    </row>
    <row r="61" spans="1:20" s="4" customFormat="1">
      <c r="A61" s="59"/>
      <c r="B61" s="60"/>
      <c r="C61" s="59"/>
      <c r="D61" s="59"/>
      <c r="E61" s="61"/>
      <c r="F61" s="62"/>
      <c r="G61" s="62"/>
      <c r="H61" s="62"/>
    </row>
    <row r="62" spans="1:20" s="4" customFormat="1">
      <c r="A62" s="63"/>
      <c r="B62" s="64"/>
      <c r="C62" s="65"/>
      <c r="P62" s="83"/>
    </row>
    <row r="63" spans="1:20" s="4" customFormat="1">
      <c r="B63" s="65" t="s">
        <v>27</v>
      </c>
      <c r="C63" s="66"/>
      <c r="D63" s="38"/>
      <c r="E63" s="67"/>
      <c r="J63" s="4" t="s">
        <v>28</v>
      </c>
      <c r="K63" s="68"/>
      <c r="L63" s="68"/>
      <c r="M63" s="68"/>
      <c r="N63" s="38"/>
    </row>
    <row r="64" spans="1:20" s="4" customFormat="1">
      <c r="C64" s="62" t="s">
        <v>29</v>
      </c>
      <c r="D64" s="69"/>
      <c r="L64" s="65" t="s">
        <v>29</v>
      </c>
      <c r="N64" s="38"/>
    </row>
  </sheetData>
  <mergeCells count="11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  <mergeCell ref="A7:H7"/>
  </mergeCells>
  <pageMargins left="0.31496062992125984" right="0.11811023622047245" top="0.74803149606299213" bottom="0.1574803149606299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110" workbookViewId="0">
      <selection activeCell="L40" sqref="L40"/>
    </sheetView>
  </sheetViews>
  <sheetFormatPr defaultRowHeight="11.25"/>
  <cols>
    <col min="1" max="1" width="4" style="182" customWidth="1"/>
    <col min="2" max="2" width="8.140625" style="182" customWidth="1"/>
    <col min="3" max="3" width="35.140625" style="182" customWidth="1"/>
    <col min="4" max="4" width="12.42578125" style="182" customWidth="1"/>
    <col min="5" max="5" width="10.28515625" style="182" customWidth="1"/>
    <col min="6" max="6" width="11.140625" style="182" customWidth="1"/>
    <col min="7" max="7" width="10.85546875" style="182" customWidth="1"/>
    <col min="8" max="256" width="11.42578125" style="182" customWidth="1"/>
    <col min="257" max="16384" width="9.140625" style="182"/>
  </cols>
  <sheetData>
    <row r="1" spans="1:8" ht="12">
      <c r="A1" s="393" t="s">
        <v>2</v>
      </c>
      <c r="B1" s="393"/>
      <c r="C1" s="393"/>
      <c r="D1" s="393"/>
      <c r="E1" s="393"/>
      <c r="F1" s="393"/>
      <c r="G1" s="393"/>
      <c r="H1" s="393"/>
    </row>
    <row r="2" spans="1:8" ht="12">
      <c r="A2" s="394" t="s">
        <v>0</v>
      </c>
      <c r="B2" s="394"/>
      <c r="C2" s="394"/>
      <c r="D2" s="394"/>
      <c r="E2" s="394"/>
      <c r="F2" s="394"/>
      <c r="G2" s="394"/>
      <c r="H2" s="394"/>
    </row>
    <row r="3" spans="1:8">
      <c r="A3" s="395"/>
      <c r="B3" s="395"/>
      <c r="C3" s="395"/>
      <c r="D3" s="395"/>
      <c r="E3" s="395"/>
      <c r="F3" s="395"/>
    </row>
    <row r="4" spans="1:8" s="269" customFormat="1" ht="11.25" customHeight="1">
      <c r="A4" s="267" t="s">
        <v>176</v>
      </c>
      <c r="B4" s="268"/>
      <c r="C4" s="268"/>
      <c r="D4" s="268"/>
      <c r="E4" s="268"/>
      <c r="F4" s="268"/>
      <c r="G4" s="268"/>
      <c r="H4" s="268"/>
    </row>
    <row r="5" spans="1:8" s="269" customFormat="1" ht="11.25" customHeight="1">
      <c r="A5" s="267" t="s">
        <v>175</v>
      </c>
      <c r="B5" s="268"/>
      <c r="C5" s="268"/>
      <c r="D5" s="268"/>
      <c r="E5" s="268"/>
      <c r="F5" s="268"/>
      <c r="G5" s="268"/>
      <c r="H5" s="268"/>
    </row>
    <row r="6" spans="1:8" s="269" customFormat="1" ht="12">
      <c r="A6" s="269" t="s">
        <v>351</v>
      </c>
    </row>
    <row r="7" spans="1:8" s="269" customFormat="1" ht="12"/>
    <row r="8" spans="1:8" s="269" customFormat="1" ht="12">
      <c r="C8" s="270"/>
      <c r="E8" s="271" t="s">
        <v>4</v>
      </c>
      <c r="F8" s="272"/>
    </row>
    <row r="9" spans="1:8" s="269" customFormat="1" ht="12">
      <c r="B9" s="273"/>
      <c r="C9" s="274"/>
      <c r="E9" s="275" t="s">
        <v>32</v>
      </c>
      <c r="F9" s="272"/>
    </row>
    <row r="10" spans="1:8" s="269" customFormat="1" ht="12">
      <c r="E10" s="276"/>
    </row>
    <row r="11" spans="1:8" ht="12" thickBot="1">
      <c r="A11" s="182" t="s">
        <v>3</v>
      </c>
    </row>
    <row r="12" spans="1:8">
      <c r="A12" s="396" t="s">
        <v>5</v>
      </c>
      <c r="B12" s="390" t="s">
        <v>6</v>
      </c>
      <c r="C12" s="390" t="s">
        <v>7</v>
      </c>
      <c r="D12" s="390" t="s">
        <v>106</v>
      </c>
      <c r="E12" s="390" t="s">
        <v>8</v>
      </c>
      <c r="F12" s="390"/>
      <c r="G12" s="390"/>
      <c r="H12" s="391" t="s">
        <v>9</v>
      </c>
    </row>
    <row r="13" spans="1:8" ht="22.5">
      <c r="A13" s="397"/>
      <c r="B13" s="398"/>
      <c r="C13" s="398"/>
      <c r="D13" s="398"/>
      <c r="E13" s="185" t="s">
        <v>107</v>
      </c>
      <c r="F13" s="185" t="s">
        <v>108</v>
      </c>
      <c r="G13" s="185" t="s">
        <v>109</v>
      </c>
      <c r="H13" s="392"/>
    </row>
    <row r="14" spans="1:8" ht="12">
      <c r="A14" s="303"/>
      <c r="B14" s="304"/>
      <c r="C14" s="305" t="s">
        <v>110</v>
      </c>
      <c r="D14" s="306"/>
      <c r="E14" s="306"/>
      <c r="F14" s="306"/>
      <c r="G14" s="306"/>
      <c r="H14" s="307"/>
    </row>
    <row r="15" spans="1:8" ht="12">
      <c r="A15" s="308">
        <v>1</v>
      </c>
      <c r="B15" s="309" t="s">
        <v>16</v>
      </c>
      <c r="C15" s="310" t="s">
        <v>91</v>
      </c>
      <c r="D15" s="300"/>
      <c r="E15" s="300"/>
      <c r="F15" s="300"/>
      <c r="G15" s="300"/>
      <c r="H15" s="318"/>
    </row>
    <row r="16" spans="1:8" ht="12">
      <c r="A16" s="311">
        <v>2</v>
      </c>
      <c r="B16" s="309" t="s">
        <v>99</v>
      </c>
      <c r="C16" s="312" t="s">
        <v>193</v>
      </c>
      <c r="D16" s="301"/>
      <c r="E16" s="301"/>
      <c r="F16" s="301"/>
      <c r="G16" s="301"/>
      <c r="H16" s="319"/>
    </row>
    <row r="17" spans="1:8" ht="12">
      <c r="A17" s="311">
        <v>3</v>
      </c>
      <c r="B17" s="309" t="s">
        <v>100</v>
      </c>
      <c r="C17" s="312" t="s">
        <v>104</v>
      </c>
      <c r="D17" s="301"/>
      <c r="E17" s="301"/>
      <c r="F17" s="301"/>
      <c r="G17" s="301"/>
      <c r="H17" s="319"/>
    </row>
    <row r="18" spans="1:8" ht="12">
      <c r="A18" s="311">
        <f t="shared" ref="A18:A19" si="0">A17+1</f>
        <v>4</v>
      </c>
      <c r="B18" s="309" t="s">
        <v>101</v>
      </c>
      <c r="C18" s="312" t="s">
        <v>82</v>
      </c>
      <c r="D18" s="301"/>
      <c r="E18" s="301"/>
      <c r="F18" s="301"/>
      <c r="G18" s="301"/>
      <c r="H18" s="319"/>
    </row>
    <row r="19" spans="1:8" ht="12">
      <c r="A19" s="311">
        <f t="shared" si="0"/>
        <v>5</v>
      </c>
      <c r="B19" s="309" t="s">
        <v>102</v>
      </c>
      <c r="C19" s="312" t="s">
        <v>120</v>
      </c>
      <c r="D19" s="301"/>
      <c r="E19" s="301"/>
      <c r="F19" s="301"/>
      <c r="G19" s="301"/>
      <c r="H19" s="319"/>
    </row>
    <row r="20" spans="1:8" ht="12">
      <c r="A20" s="311">
        <v>6</v>
      </c>
      <c r="B20" s="313" t="s">
        <v>152</v>
      </c>
      <c r="C20" s="312" t="s">
        <v>145</v>
      </c>
      <c r="D20" s="301"/>
      <c r="E20" s="301"/>
      <c r="F20" s="301"/>
      <c r="G20" s="301"/>
      <c r="H20" s="319"/>
    </row>
    <row r="21" spans="1:8" ht="12">
      <c r="A21" s="311">
        <v>7</v>
      </c>
      <c r="B21" s="313" t="s">
        <v>359</v>
      </c>
      <c r="C21" s="312" t="s">
        <v>360</v>
      </c>
      <c r="D21" s="301"/>
      <c r="E21" s="301"/>
      <c r="F21" s="301"/>
      <c r="G21" s="301"/>
      <c r="H21" s="319"/>
    </row>
    <row r="22" spans="1:8" ht="12">
      <c r="A22" s="311"/>
      <c r="B22" s="313"/>
      <c r="C22" s="314" t="s">
        <v>111</v>
      </c>
      <c r="D22" s="301"/>
      <c r="E22" s="301"/>
      <c r="F22" s="301"/>
      <c r="G22" s="301"/>
      <c r="H22" s="319"/>
    </row>
    <row r="23" spans="1:8" ht="12">
      <c r="A23" s="315">
        <v>8</v>
      </c>
      <c r="B23" s="316" t="s">
        <v>113</v>
      </c>
      <c r="C23" s="317" t="s">
        <v>173</v>
      </c>
      <c r="D23" s="302"/>
      <c r="E23" s="302"/>
      <c r="F23" s="302"/>
      <c r="G23" s="302"/>
      <c r="H23" s="320"/>
    </row>
    <row r="24" spans="1:8" ht="12.75" thickBot="1">
      <c r="A24" s="315">
        <v>9</v>
      </c>
      <c r="B24" s="316" t="s">
        <v>174</v>
      </c>
      <c r="C24" s="317" t="s">
        <v>262</v>
      </c>
      <c r="D24" s="302"/>
      <c r="E24" s="302"/>
      <c r="F24" s="302"/>
      <c r="G24" s="302"/>
      <c r="H24" s="320"/>
    </row>
    <row r="25" spans="1:8" ht="12">
      <c r="A25" s="365"/>
      <c r="B25" s="366"/>
      <c r="C25" s="367" t="s">
        <v>10</v>
      </c>
      <c r="D25" s="368"/>
      <c r="E25" s="368"/>
      <c r="F25" s="368"/>
      <c r="G25" s="368"/>
      <c r="H25" s="369"/>
    </row>
    <row r="26" spans="1:8" ht="12">
      <c r="A26" s="375"/>
      <c r="B26" s="375"/>
      <c r="C26" s="377" t="s">
        <v>357</v>
      </c>
      <c r="D26" s="376"/>
      <c r="E26" s="376"/>
      <c r="F26" s="376"/>
      <c r="G26" s="376"/>
      <c r="H26" s="376"/>
    </row>
    <row r="27" spans="1:8" ht="12">
      <c r="A27" s="378"/>
      <c r="B27" s="378"/>
      <c r="C27" s="379" t="s">
        <v>356</v>
      </c>
      <c r="D27" s="380"/>
      <c r="E27" s="380"/>
      <c r="F27" s="380"/>
      <c r="G27" s="380"/>
      <c r="H27" s="380"/>
    </row>
    <row r="28" spans="1:8" ht="12">
      <c r="A28" s="375"/>
      <c r="B28" s="375"/>
      <c r="C28" s="382" t="s">
        <v>358</v>
      </c>
      <c r="D28" s="376"/>
      <c r="E28" s="376"/>
      <c r="F28" s="376"/>
      <c r="G28" s="376"/>
      <c r="H28" s="376"/>
    </row>
    <row r="29" spans="1:8" ht="12">
      <c r="A29" s="375"/>
      <c r="B29" s="375"/>
      <c r="C29" s="382" t="s">
        <v>105</v>
      </c>
      <c r="D29" s="302"/>
      <c r="E29" s="383"/>
      <c r="F29" s="383"/>
      <c r="G29" s="383"/>
      <c r="H29" s="383"/>
    </row>
    <row r="30" spans="1:8" ht="12.75" thickBot="1">
      <c r="A30" s="370"/>
      <c r="B30" s="371"/>
      <c r="C30" s="381" t="s">
        <v>53</v>
      </c>
      <c r="D30" s="372"/>
      <c r="E30" s="373"/>
      <c r="F30" s="373"/>
      <c r="G30" s="373"/>
      <c r="H30" s="374"/>
    </row>
    <row r="31" spans="1:8" s="183" customFormat="1">
      <c r="C31" s="186"/>
      <c r="D31" s="187"/>
      <c r="E31" s="187"/>
      <c r="F31" s="187"/>
      <c r="G31" s="187"/>
      <c r="H31" s="188"/>
    </row>
    <row r="32" spans="1:8">
      <c r="C32" s="183"/>
      <c r="D32" s="188"/>
    </row>
    <row r="33" spans="2:5">
      <c r="B33" s="184"/>
    </row>
    <row r="34" spans="2:5" ht="12.75">
      <c r="B34" s="182" t="s">
        <v>43</v>
      </c>
      <c r="C34" s="189"/>
      <c r="D34" s="189"/>
      <c r="E34" s="190"/>
    </row>
    <row r="35" spans="2:5" ht="12.75">
      <c r="C35" s="182" t="s">
        <v>44</v>
      </c>
      <c r="E35" s="191"/>
    </row>
    <row r="36" spans="2:5" ht="12.75">
      <c r="C36" s="183"/>
      <c r="D36" s="183"/>
      <c r="E36" s="191"/>
    </row>
    <row r="37" spans="2:5" ht="12.75">
      <c r="C37" s="183"/>
      <c r="D37" s="183"/>
      <c r="E37" s="191"/>
    </row>
    <row r="38" spans="2:5" ht="12.75">
      <c r="E38" s="191"/>
    </row>
    <row r="39" spans="2:5" ht="12.75">
      <c r="B39" s="182" t="s">
        <v>28</v>
      </c>
      <c r="C39" s="189"/>
      <c r="D39" s="189"/>
      <c r="E39" s="190"/>
    </row>
    <row r="40" spans="2:5">
      <c r="B40" s="184"/>
      <c r="C40" s="182" t="s">
        <v>44</v>
      </c>
      <c r="E40" s="192"/>
    </row>
  </sheetData>
  <mergeCells count="9">
    <mergeCell ref="E12:G12"/>
    <mergeCell ref="H12:H13"/>
    <mergeCell ref="A1:H1"/>
    <mergeCell ref="A2:H2"/>
    <mergeCell ref="A3:F3"/>
    <mergeCell ref="A12:A13"/>
    <mergeCell ref="B12:B13"/>
    <mergeCell ref="C12:C13"/>
    <mergeCell ref="D12:D13"/>
  </mergeCells>
  <phoneticPr fontId="35" type="noConversion"/>
  <pageMargins left="1.02" right="0.2" top="0.96" bottom="0.17" header="0.5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O38" sqref="O38"/>
    </sheetView>
  </sheetViews>
  <sheetFormatPr defaultRowHeight="12.75"/>
  <cols>
    <col min="1" max="1" width="3.28515625" style="51" customWidth="1"/>
    <col min="2" max="2" width="7.42578125" style="51" customWidth="1"/>
    <col min="3" max="3" width="56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8.28515625" style="19" customWidth="1"/>
    <col min="8" max="8" width="8.140625" style="19" customWidth="1"/>
    <col min="9" max="9" width="7.28515625" style="19" customWidth="1"/>
    <col min="10" max="10" width="8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0" t="s">
        <v>30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55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>
      <c r="A7" s="17"/>
      <c r="B7" s="17"/>
      <c r="F7" s="21"/>
      <c r="K7" s="223"/>
      <c r="L7" s="225" t="s">
        <v>75</v>
      </c>
      <c r="M7" s="223"/>
      <c r="N7" s="412"/>
      <c r="O7" s="412"/>
      <c r="P7" s="223"/>
    </row>
    <row r="8" spans="1:16">
      <c r="A8" s="17"/>
      <c r="B8" s="17"/>
      <c r="F8" s="21"/>
      <c r="L8" s="23"/>
      <c r="M8" s="24"/>
      <c r="N8" s="224"/>
      <c r="O8" s="24"/>
      <c r="P8" s="24"/>
    </row>
    <row r="9" spans="1:16">
      <c r="A9" s="25"/>
      <c r="B9" s="25"/>
      <c r="C9" s="26"/>
      <c r="L9" s="7"/>
      <c r="M9" s="7"/>
      <c r="N9" s="7"/>
      <c r="O9" s="7"/>
    </row>
    <row r="10" spans="1:16" s="16" customFormat="1" ht="6" customHeight="1" thickBot="1">
      <c r="A10" s="417" t="s">
        <v>17</v>
      </c>
      <c r="B10" s="420" t="s">
        <v>11</v>
      </c>
      <c r="C10" s="399" t="s">
        <v>12</v>
      </c>
      <c r="D10" s="402" t="s">
        <v>18</v>
      </c>
      <c r="E10" s="405" t="s">
        <v>19</v>
      </c>
      <c r="F10" s="408" t="s">
        <v>13</v>
      </c>
      <c r="G10" s="408"/>
      <c r="H10" s="408"/>
      <c r="I10" s="408"/>
      <c r="J10" s="408"/>
      <c r="K10" s="408"/>
      <c r="L10" s="413" t="s">
        <v>14</v>
      </c>
      <c r="M10" s="413"/>
      <c r="N10" s="413"/>
      <c r="O10" s="413"/>
      <c r="P10" s="414"/>
    </row>
    <row r="11" spans="1:16" s="16" customFormat="1" ht="6.75" customHeight="1" thickBot="1">
      <c r="A11" s="418"/>
      <c r="B11" s="421"/>
      <c r="C11" s="400"/>
      <c r="D11" s="403"/>
      <c r="E11" s="406"/>
      <c r="F11" s="409"/>
      <c r="G11" s="409"/>
      <c r="H11" s="409"/>
      <c r="I11" s="409"/>
      <c r="J11" s="409"/>
      <c r="K11" s="409"/>
      <c r="L11" s="415" t="s">
        <v>20</v>
      </c>
      <c r="M11" s="415"/>
      <c r="N11" s="415" t="s">
        <v>21</v>
      </c>
      <c r="O11" s="415"/>
      <c r="P11" s="416" t="s">
        <v>22</v>
      </c>
    </row>
    <row r="12" spans="1:16" s="16" customFormat="1" ht="44.25" customHeight="1">
      <c r="A12" s="419"/>
      <c r="B12" s="422"/>
      <c r="C12" s="401"/>
      <c r="D12" s="404"/>
      <c r="E12" s="407"/>
      <c r="F12" s="85" t="s">
        <v>23</v>
      </c>
      <c r="G12" s="85" t="s">
        <v>69</v>
      </c>
      <c r="H12" s="85" t="s">
        <v>70</v>
      </c>
      <c r="I12" s="85" t="s">
        <v>71</v>
      </c>
      <c r="J12" s="86" t="s">
        <v>72</v>
      </c>
      <c r="K12" s="86" t="s">
        <v>73</v>
      </c>
      <c r="L12" s="87" t="s">
        <v>24</v>
      </c>
      <c r="M12" s="85" t="s">
        <v>70</v>
      </c>
      <c r="N12" s="85" t="s">
        <v>71</v>
      </c>
      <c r="O12" s="86" t="s">
        <v>72</v>
      </c>
      <c r="P12" s="88" t="s">
        <v>74</v>
      </c>
    </row>
    <row r="13" spans="1:16" s="16" customFormat="1">
      <c r="A13" s="84" t="s">
        <v>67</v>
      </c>
      <c r="B13" s="84" t="s">
        <v>68</v>
      </c>
      <c r="C13" s="29">
        <f>B13+1</f>
        <v>3</v>
      </c>
      <c r="D13" s="29">
        <f t="shared" ref="D13:P13" si="0">C13+1</f>
        <v>4</v>
      </c>
      <c r="E13" s="29">
        <f t="shared" si="0"/>
        <v>5</v>
      </c>
      <c r="F13" s="29">
        <f t="shared" si="0"/>
        <v>6</v>
      </c>
      <c r="G13" s="29">
        <f t="shared" si="0"/>
        <v>7</v>
      </c>
      <c r="H13" s="29">
        <f t="shared" si="0"/>
        <v>8</v>
      </c>
      <c r="I13" s="29">
        <f t="shared" si="0"/>
        <v>9</v>
      </c>
      <c r="J13" s="29">
        <f t="shared" si="0"/>
        <v>10</v>
      </c>
      <c r="K13" s="29">
        <f t="shared" si="0"/>
        <v>11</v>
      </c>
      <c r="L13" s="29">
        <f t="shared" si="0"/>
        <v>12</v>
      </c>
      <c r="M13" s="29">
        <f t="shared" si="0"/>
        <v>13</v>
      </c>
      <c r="N13" s="29">
        <f t="shared" si="0"/>
        <v>14</v>
      </c>
      <c r="O13" s="29">
        <f t="shared" si="0"/>
        <v>15</v>
      </c>
      <c r="P13" s="29">
        <f t="shared" si="0"/>
        <v>16</v>
      </c>
    </row>
    <row r="14" spans="1:16" s="16" customFormat="1">
      <c r="A14" s="29"/>
      <c r="B14" s="146"/>
      <c r="C14" s="28" t="s">
        <v>116</v>
      </c>
      <c r="D14" s="137"/>
      <c r="E14" s="32"/>
      <c r="F14" s="36"/>
      <c r="G14" s="34"/>
      <c r="H14" s="35"/>
      <c r="I14" s="35"/>
      <c r="J14" s="35"/>
      <c r="K14" s="35"/>
      <c r="L14" s="34"/>
      <c r="M14" s="35"/>
      <c r="N14" s="35"/>
      <c r="O14" s="35"/>
      <c r="P14" s="35"/>
    </row>
    <row r="15" spans="1:16" s="16" customFormat="1">
      <c r="A15" s="29">
        <v>1</v>
      </c>
      <c r="B15" s="146" t="s">
        <v>40</v>
      </c>
      <c r="C15" s="89" t="s">
        <v>57</v>
      </c>
      <c r="D15" s="137" t="s">
        <v>35</v>
      </c>
      <c r="E15" s="32">
        <v>108.5</v>
      </c>
      <c r="F15" s="265"/>
      <c r="G15" s="255"/>
      <c r="H15" s="123"/>
      <c r="I15" s="255"/>
      <c r="J15" s="255"/>
      <c r="K15" s="255"/>
      <c r="L15" s="255"/>
      <c r="M15" s="255"/>
      <c r="N15" s="255"/>
      <c r="O15" s="255"/>
      <c r="P15" s="255"/>
    </row>
    <row r="16" spans="1:16" s="16" customFormat="1">
      <c r="A16" s="29"/>
      <c r="B16" s="146"/>
      <c r="C16" s="89" t="s">
        <v>56</v>
      </c>
      <c r="D16" s="137" t="s">
        <v>52</v>
      </c>
      <c r="E16" s="32">
        <v>4</v>
      </c>
      <c r="F16" s="26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1:16" s="16" customFormat="1" ht="25.5">
      <c r="A17" s="29">
        <f>A15+1</f>
        <v>2</v>
      </c>
      <c r="B17" s="146" t="s">
        <v>40</v>
      </c>
      <c r="C17" s="89" t="s">
        <v>95</v>
      </c>
      <c r="D17" s="137" t="s">
        <v>15</v>
      </c>
      <c r="E17" s="32">
        <v>4</v>
      </c>
      <c r="F17" s="265"/>
      <c r="G17" s="255"/>
      <c r="H17" s="123"/>
      <c r="I17" s="255"/>
      <c r="J17" s="255"/>
      <c r="K17" s="255"/>
      <c r="L17" s="255"/>
      <c r="M17" s="255"/>
      <c r="N17" s="255"/>
      <c r="O17" s="255"/>
      <c r="P17" s="255"/>
    </row>
    <row r="18" spans="1:16" s="16" customFormat="1">
      <c r="A18" s="29"/>
      <c r="B18" s="146"/>
      <c r="C18" s="89" t="s">
        <v>92</v>
      </c>
      <c r="D18" s="137" t="s">
        <v>52</v>
      </c>
      <c r="E18" s="32">
        <v>4</v>
      </c>
      <c r="F18" s="265"/>
      <c r="G18" s="255"/>
      <c r="H18" s="123"/>
      <c r="I18" s="255"/>
      <c r="J18" s="255"/>
      <c r="K18" s="255"/>
      <c r="L18" s="255"/>
      <c r="M18" s="255"/>
      <c r="N18" s="255"/>
      <c r="O18" s="255"/>
      <c r="P18" s="255"/>
    </row>
    <row r="19" spans="1:16" s="16" customFormat="1">
      <c r="A19" s="29"/>
      <c r="B19" s="146"/>
      <c r="C19" s="89" t="s">
        <v>93</v>
      </c>
      <c r="D19" s="137" t="s">
        <v>52</v>
      </c>
      <c r="E19" s="32">
        <v>4</v>
      </c>
      <c r="F19" s="265"/>
      <c r="G19" s="255"/>
      <c r="H19" s="123"/>
      <c r="I19" s="255"/>
      <c r="J19" s="255"/>
      <c r="K19" s="255"/>
      <c r="L19" s="255"/>
      <c r="M19" s="255"/>
      <c r="N19" s="255"/>
      <c r="O19" s="255"/>
      <c r="P19" s="255"/>
    </row>
    <row r="20" spans="1:16" s="16" customFormat="1">
      <c r="A20" s="29"/>
      <c r="B20" s="146"/>
      <c r="C20" s="89" t="s">
        <v>151</v>
      </c>
      <c r="D20" s="137" t="s">
        <v>52</v>
      </c>
      <c r="E20" s="32">
        <v>4</v>
      </c>
      <c r="F20" s="265"/>
      <c r="G20" s="255"/>
      <c r="H20" s="123"/>
      <c r="I20" s="255"/>
      <c r="J20" s="255"/>
      <c r="K20" s="255"/>
      <c r="L20" s="255"/>
      <c r="M20" s="255"/>
      <c r="N20" s="255"/>
      <c r="O20" s="255"/>
      <c r="P20" s="255"/>
    </row>
    <row r="21" spans="1:16" s="16" customFormat="1">
      <c r="A21" s="29"/>
      <c r="B21" s="146"/>
      <c r="C21" s="89" t="s">
        <v>94</v>
      </c>
      <c r="D21" s="137" t="s">
        <v>52</v>
      </c>
      <c r="E21" s="32">
        <v>4</v>
      </c>
      <c r="F21" s="265"/>
      <c r="G21" s="255"/>
      <c r="H21" s="123"/>
      <c r="I21" s="255"/>
      <c r="J21" s="255"/>
      <c r="K21" s="255"/>
      <c r="L21" s="255"/>
      <c r="M21" s="255"/>
      <c r="N21" s="255"/>
      <c r="O21" s="255"/>
      <c r="P21" s="255"/>
    </row>
    <row r="22" spans="1:16" s="16" customFormat="1">
      <c r="A22" s="29">
        <f>A17+1</f>
        <v>3</v>
      </c>
      <c r="B22" s="146" t="s">
        <v>40</v>
      </c>
      <c r="C22" s="89" t="s">
        <v>124</v>
      </c>
      <c r="D22" s="137" t="s">
        <v>96</v>
      </c>
      <c r="E22" s="32">
        <v>4</v>
      </c>
      <c r="F22" s="265"/>
      <c r="G22" s="255"/>
      <c r="H22" s="123"/>
      <c r="I22" s="255"/>
      <c r="J22" s="255"/>
      <c r="K22" s="255"/>
      <c r="L22" s="255"/>
      <c r="M22" s="255"/>
      <c r="N22" s="255"/>
      <c r="O22" s="255"/>
      <c r="P22" s="255"/>
    </row>
    <row r="23" spans="1:16" s="16" customFormat="1">
      <c r="A23" s="29">
        <v>4</v>
      </c>
      <c r="B23" s="146" t="s">
        <v>40</v>
      </c>
      <c r="C23" s="89" t="s">
        <v>58</v>
      </c>
      <c r="D23" s="137" t="s">
        <v>52</v>
      </c>
      <c r="E23" s="32">
        <v>4</v>
      </c>
      <c r="F23" s="265"/>
      <c r="G23" s="255"/>
      <c r="H23" s="123"/>
      <c r="I23" s="255"/>
      <c r="J23" s="255"/>
      <c r="K23" s="255"/>
      <c r="L23" s="255"/>
      <c r="M23" s="255"/>
      <c r="N23" s="255"/>
      <c r="O23" s="255"/>
      <c r="P23" s="255"/>
    </row>
    <row r="24" spans="1:16" s="16" customFormat="1">
      <c r="A24" s="29">
        <f>A23+1</f>
        <v>5</v>
      </c>
      <c r="B24" s="3" t="s">
        <v>40</v>
      </c>
      <c r="C24" s="89" t="s">
        <v>65</v>
      </c>
      <c r="D24" s="137" t="s">
        <v>15</v>
      </c>
      <c r="E24" s="32">
        <v>1</v>
      </c>
      <c r="F24" s="265"/>
      <c r="G24" s="263"/>
      <c r="H24" s="123"/>
      <c r="I24" s="255"/>
      <c r="J24" s="255"/>
      <c r="K24" s="255"/>
      <c r="L24" s="255"/>
      <c r="M24" s="255"/>
      <c r="N24" s="255"/>
      <c r="O24" s="255"/>
      <c r="P24" s="255"/>
    </row>
    <row r="25" spans="1:16" s="16" customFormat="1">
      <c r="A25" s="74">
        <v>6</v>
      </c>
      <c r="B25" s="3" t="s">
        <v>40</v>
      </c>
      <c r="C25" s="101" t="s">
        <v>125</v>
      </c>
      <c r="D25" s="102" t="s">
        <v>126</v>
      </c>
      <c r="E25" s="148">
        <v>1</v>
      </c>
      <c r="F25" s="266"/>
      <c r="G25" s="263"/>
      <c r="H25" s="123"/>
      <c r="I25" s="255"/>
      <c r="J25" s="255"/>
      <c r="K25" s="255"/>
      <c r="L25" s="255"/>
      <c r="M25" s="255"/>
      <c r="N25" s="255"/>
      <c r="O25" s="255"/>
      <c r="P25" s="255"/>
    </row>
    <row r="26" spans="1:16" s="16" customFormat="1">
      <c r="A26" s="29">
        <v>7</v>
      </c>
      <c r="B26" s="3" t="s">
        <v>40</v>
      </c>
      <c r="C26" s="89" t="s">
        <v>59</v>
      </c>
      <c r="D26" s="137" t="s">
        <v>31</v>
      </c>
      <c r="E26" s="32">
        <v>1</v>
      </c>
      <c r="F26" s="265"/>
      <c r="G26" s="263"/>
      <c r="H26" s="123"/>
      <c r="I26" s="255"/>
      <c r="J26" s="255"/>
      <c r="K26" s="255"/>
      <c r="L26" s="255"/>
      <c r="M26" s="255"/>
      <c r="N26" s="255"/>
      <c r="O26" s="255"/>
      <c r="P26" s="255"/>
    </row>
    <row r="27" spans="1:16" s="16" customFormat="1">
      <c r="A27" s="29">
        <v>8</v>
      </c>
      <c r="B27" s="3" t="s">
        <v>40</v>
      </c>
      <c r="C27" s="89" t="s">
        <v>172</v>
      </c>
      <c r="D27" s="137" t="s">
        <v>126</v>
      </c>
      <c r="E27" s="32">
        <v>4</v>
      </c>
      <c r="F27" s="265"/>
      <c r="G27" s="263"/>
      <c r="H27" s="123"/>
      <c r="I27" s="255"/>
      <c r="J27" s="255"/>
      <c r="K27" s="255"/>
      <c r="L27" s="255"/>
      <c r="M27" s="255"/>
      <c r="N27" s="255"/>
      <c r="O27" s="255"/>
      <c r="P27" s="255"/>
    </row>
    <row r="28" spans="1:16" s="16" customFormat="1">
      <c r="A28" s="74">
        <v>9</v>
      </c>
      <c r="B28" s="3" t="s">
        <v>40</v>
      </c>
      <c r="C28" s="89" t="s">
        <v>171</v>
      </c>
      <c r="D28" s="137" t="s">
        <v>52</v>
      </c>
      <c r="E28" s="32">
        <v>4</v>
      </c>
      <c r="F28" s="265"/>
      <c r="G28" s="263"/>
      <c r="H28" s="123"/>
      <c r="I28" s="255"/>
      <c r="J28" s="255"/>
      <c r="K28" s="255"/>
      <c r="L28" s="255"/>
      <c r="M28" s="255"/>
      <c r="N28" s="255"/>
      <c r="O28" s="255"/>
      <c r="P28" s="255"/>
    </row>
    <row r="29" spans="1:16" s="16" customFormat="1" ht="13.5" thickBot="1">
      <c r="A29" s="29">
        <v>10</v>
      </c>
      <c r="B29" s="3" t="s">
        <v>40</v>
      </c>
      <c r="C29" s="89" t="s">
        <v>97</v>
      </c>
      <c r="D29" s="137" t="s">
        <v>98</v>
      </c>
      <c r="E29" s="32">
        <v>12</v>
      </c>
      <c r="F29" s="265"/>
      <c r="G29" s="263"/>
      <c r="H29" s="123"/>
      <c r="I29" s="255"/>
      <c r="J29" s="255"/>
      <c r="K29" s="255"/>
      <c r="L29" s="255"/>
      <c r="M29" s="255"/>
      <c r="N29" s="255"/>
      <c r="O29" s="255"/>
      <c r="P29" s="255"/>
    </row>
    <row r="30" spans="1:16" s="50" customFormat="1" ht="13.5" thickBot="1">
      <c r="A30" s="44"/>
      <c r="B30" s="237"/>
      <c r="C30" s="45" t="s">
        <v>25</v>
      </c>
      <c r="D30" s="46"/>
      <c r="E30" s="47"/>
      <c r="F30" s="48"/>
      <c r="G30" s="48"/>
      <c r="H30" s="48"/>
      <c r="I30" s="48"/>
      <c r="J30" s="48"/>
      <c r="K30" s="48"/>
      <c r="L30" s="259"/>
      <c r="M30" s="259"/>
      <c r="N30" s="259"/>
      <c r="O30" s="259"/>
      <c r="P30" s="259"/>
    </row>
    <row r="31" spans="1:16">
      <c r="H31" s="223"/>
      <c r="I31" s="223"/>
      <c r="J31" s="52"/>
      <c r="K31" s="52" t="s">
        <v>26</v>
      </c>
      <c r="L31" s="53"/>
      <c r="M31" s="147"/>
      <c r="N31" s="147"/>
      <c r="O31" s="147"/>
      <c r="P31" s="260"/>
    </row>
    <row r="32" spans="1:16">
      <c r="A32" s="56"/>
      <c r="B32" s="56"/>
      <c r="C32" s="56"/>
      <c r="J32" s="57"/>
      <c r="K32" s="57"/>
      <c r="L32" s="57" t="s">
        <v>77</v>
      </c>
      <c r="M32" s="261"/>
      <c r="N32" s="261"/>
      <c r="O32" s="261"/>
      <c r="P32" s="262"/>
    </row>
    <row r="33" spans="1:17">
      <c r="N33" s="27"/>
      <c r="O33" s="27"/>
      <c r="P33" s="80"/>
    </row>
    <row r="34" spans="1:17" s="4" customFormat="1">
      <c r="A34" s="59"/>
      <c r="B34" s="60"/>
      <c r="C34" s="59"/>
      <c r="D34" s="59"/>
      <c r="E34" s="61"/>
      <c r="F34" s="62"/>
      <c r="G34" s="62"/>
      <c r="H34" s="62"/>
      <c r="Q34" s="67"/>
    </row>
    <row r="35" spans="1:17" s="4" customFormat="1">
      <c r="A35" s="63"/>
      <c r="B35" s="64"/>
      <c r="C35" s="65"/>
      <c r="P35" s="83"/>
    </row>
    <row r="36" spans="1:17" s="4" customFormat="1">
      <c r="B36" s="65" t="s">
        <v>27</v>
      </c>
      <c r="C36" s="66"/>
      <c r="D36" s="38"/>
      <c r="E36" s="67"/>
      <c r="J36" s="4" t="s">
        <v>28</v>
      </c>
      <c r="K36" s="68"/>
      <c r="L36" s="68"/>
      <c r="M36" s="68"/>
      <c r="N36" s="38"/>
    </row>
    <row r="37" spans="1:17" s="4" customFormat="1">
      <c r="C37" s="62" t="s">
        <v>29</v>
      </c>
      <c r="D37" s="69"/>
      <c r="L37" s="65" t="s">
        <v>29</v>
      </c>
      <c r="N37" s="97"/>
    </row>
  </sheetData>
  <mergeCells count="10">
    <mergeCell ref="C10:C12"/>
    <mergeCell ref="D10:D12"/>
    <mergeCell ref="E10:E12"/>
    <mergeCell ref="F10:K11"/>
    <mergeCell ref="A1:P1"/>
    <mergeCell ref="A2:P2"/>
    <mergeCell ref="N7:O7"/>
    <mergeCell ref="L10:P11"/>
    <mergeCell ref="A10:A12"/>
    <mergeCell ref="B10:B12"/>
  </mergeCells>
  <phoneticPr fontId="35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  <ignoredErrors>
    <ignoredError sqref="A13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B1" workbookViewId="0">
      <selection activeCell="C45" sqref="C45"/>
    </sheetView>
  </sheetViews>
  <sheetFormatPr defaultRowHeight="12.75"/>
  <cols>
    <col min="1" max="1" width="3.28515625" style="51" customWidth="1"/>
    <col min="2" max="2" width="8.140625" style="51" customWidth="1"/>
    <col min="3" max="3" width="55.7109375" style="18" customWidth="1"/>
    <col min="4" max="4" width="6.140625" style="19" customWidth="1"/>
    <col min="5" max="5" width="7.7109375" style="20" customWidth="1"/>
    <col min="6" max="6" width="6.28515625" style="19" customWidth="1"/>
    <col min="7" max="7" width="8.28515625" style="19" customWidth="1"/>
    <col min="8" max="8" width="7.7109375" style="19" customWidth="1"/>
    <col min="9" max="9" width="7.42578125" style="19" customWidth="1"/>
    <col min="10" max="10" width="8.42578125" style="19" customWidth="1"/>
    <col min="11" max="11" width="7.8554687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8" width="10.85546875" style="8" customWidth="1"/>
    <col min="19" max="256" width="11.42578125" style="8" customWidth="1"/>
    <col min="257" max="16384" width="9.140625" style="8"/>
  </cols>
  <sheetData>
    <row r="1" spans="1:16">
      <c r="A1" s="410" t="s">
        <v>78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193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('Būvlaukums 1-1'!A4:G6)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('Būvlaukums 1-1'!A5)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96"/>
      <c r="K5" s="13"/>
      <c r="L5" s="13"/>
      <c r="M5" s="13"/>
      <c r="N5" s="13"/>
      <c r="O5" s="13"/>
      <c r="P5" s="13"/>
    </row>
    <row r="6" spans="1:16" s="10" customFormat="1">
      <c r="A6" s="10" t="str">
        <f>('Būvlaukums 1-1'!A6)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A7" s="16" t="e">
        <f>('Būvlaukums 1-1'!#REF!)</f>
        <v>#REF!</v>
      </c>
      <c r="H7" s="223"/>
      <c r="I7" s="131"/>
      <c r="J7" s="131"/>
      <c r="K7" s="131"/>
      <c r="L7" s="131"/>
      <c r="M7" s="131"/>
      <c r="N7" s="131"/>
      <c r="O7" s="131"/>
      <c r="P7" s="131"/>
    </row>
    <row r="8" spans="1:16">
      <c r="A8" s="17"/>
      <c r="B8" s="17"/>
      <c r="F8" s="21"/>
      <c r="K8" s="131"/>
      <c r="L8" s="132" t="s">
        <v>75</v>
      </c>
      <c r="M8" s="131"/>
      <c r="N8" s="412"/>
      <c r="O8" s="412"/>
      <c r="P8" s="131"/>
    </row>
    <row r="9" spans="1:16">
      <c r="A9" s="17"/>
      <c r="B9" s="17"/>
      <c r="C9" s="238"/>
      <c r="F9" s="21"/>
      <c r="L9" s="23"/>
      <c r="M9" s="24"/>
      <c r="N9" s="133"/>
      <c r="O9" s="24"/>
      <c r="P9" s="24"/>
    </row>
    <row r="10" spans="1:16">
      <c r="A10" s="25"/>
      <c r="B10" s="25"/>
      <c r="C10" s="26"/>
      <c r="L10" s="131"/>
      <c r="M10" s="131"/>
      <c r="N10" s="131"/>
      <c r="O10" s="131"/>
    </row>
    <row r="11" spans="1:16" s="16" customFormat="1" ht="13.5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16" s="16" customFormat="1" ht="13.5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16" s="16" customFormat="1" ht="45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16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84" t="s">
        <v>67</v>
      </c>
      <c r="B15" s="84" t="s">
        <v>54</v>
      </c>
      <c r="C15" s="287" t="s">
        <v>196</v>
      </c>
      <c r="D15" s="111" t="s">
        <v>130</v>
      </c>
      <c r="E15" s="239">
        <v>458.44</v>
      </c>
      <c r="F15" s="243"/>
      <c r="G15" s="255"/>
      <c r="H15" s="123"/>
      <c r="I15" s="239"/>
      <c r="J15" s="255"/>
      <c r="K15" s="255"/>
      <c r="L15" s="255"/>
      <c r="M15" s="255"/>
      <c r="N15" s="255"/>
      <c r="O15" s="255"/>
      <c r="P15" s="255"/>
    </row>
    <row r="16" spans="1:16" s="16" customFormat="1">
      <c r="A16" s="84" t="s">
        <v>68</v>
      </c>
      <c r="B16" s="228" t="s">
        <v>141</v>
      </c>
      <c r="C16" s="288" t="s">
        <v>197</v>
      </c>
      <c r="D16" s="134" t="s">
        <v>130</v>
      </c>
      <c r="E16" s="144">
        <v>458.44</v>
      </c>
      <c r="F16" s="252"/>
      <c r="G16" s="255"/>
      <c r="H16" s="123"/>
      <c r="I16" s="123"/>
      <c r="J16" s="255"/>
      <c r="K16" s="255"/>
      <c r="L16" s="255"/>
      <c r="M16" s="255"/>
      <c r="N16" s="255"/>
      <c r="O16" s="255"/>
      <c r="P16" s="255"/>
    </row>
    <row r="17" spans="1:16" s="16" customFormat="1">
      <c r="A17" s="84"/>
      <c r="B17" s="228"/>
      <c r="C17" s="227" t="s">
        <v>326</v>
      </c>
      <c r="D17" s="134" t="s">
        <v>130</v>
      </c>
      <c r="E17" s="144">
        <f>SUM(E16)*1.15</f>
        <v>527.21</v>
      </c>
      <c r="F17" s="252"/>
      <c r="G17" s="255"/>
      <c r="H17" s="123"/>
      <c r="I17" s="123"/>
      <c r="J17" s="255"/>
      <c r="K17" s="255"/>
      <c r="L17" s="255"/>
      <c r="M17" s="255"/>
      <c r="N17" s="255"/>
      <c r="O17" s="255"/>
      <c r="P17" s="255"/>
    </row>
    <row r="18" spans="1:16" s="16" customFormat="1">
      <c r="A18" s="84"/>
      <c r="B18" s="228"/>
      <c r="C18" s="227" t="s">
        <v>325</v>
      </c>
      <c r="D18" s="134" t="s">
        <v>130</v>
      </c>
      <c r="E18" s="144">
        <f>SUM(E16)*1.15</f>
        <v>527.21</v>
      </c>
      <c r="F18" s="252"/>
      <c r="G18" s="255"/>
      <c r="H18" s="123"/>
      <c r="I18" s="123"/>
      <c r="J18" s="255"/>
      <c r="K18" s="255"/>
      <c r="L18" s="255"/>
      <c r="M18" s="255"/>
      <c r="N18" s="255"/>
      <c r="O18" s="255"/>
      <c r="P18" s="255"/>
    </row>
    <row r="19" spans="1:16" s="16" customFormat="1">
      <c r="A19" s="84"/>
      <c r="B19" s="228"/>
      <c r="C19" s="227" t="s">
        <v>198</v>
      </c>
      <c r="D19" s="134" t="s">
        <v>130</v>
      </c>
      <c r="E19" s="144">
        <f>SUM(E16)</f>
        <v>458.44</v>
      </c>
      <c r="F19" s="252"/>
      <c r="G19" s="255"/>
      <c r="H19" s="123"/>
      <c r="I19" s="123"/>
      <c r="J19" s="255"/>
      <c r="K19" s="255"/>
      <c r="L19" s="255"/>
      <c r="M19" s="255"/>
      <c r="N19" s="255"/>
      <c r="O19" s="255"/>
      <c r="P19" s="255"/>
    </row>
    <row r="20" spans="1:16" s="16" customFormat="1">
      <c r="A20" s="84"/>
      <c r="B20" s="228"/>
      <c r="C20" s="227" t="s">
        <v>76</v>
      </c>
      <c r="D20" s="134" t="s">
        <v>130</v>
      </c>
      <c r="E20" s="144">
        <f>SUM(E16)</f>
        <v>458.44</v>
      </c>
      <c r="F20" s="252"/>
      <c r="G20" s="255"/>
      <c r="H20" s="123"/>
      <c r="I20" s="123"/>
      <c r="J20" s="255"/>
      <c r="K20" s="255"/>
      <c r="L20" s="255"/>
      <c r="M20" s="255"/>
      <c r="N20" s="255"/>
      <c r="O20" s="255"/>
      <c r="P20" s="255"/>
    </row>
    <row r="21" spans="1:16" s="16" customFormat="1">
      <c r="A21" s="84" t="s">
        <v>139</v>
      </c>
      <c r="B21" s="228" t="s">
        <v>141</v>
      </c>
      <c r="C21" s="288" t="s">
        <v>205</v>
      </c>
      <c r="D21" s="134" t="s">
        <v>134</v>
      </c>
      <c r="E21" s="144">
        <v>2</v>
      </c>
      <c r="F21" s="252"/>
      <c r="G21" s="255"/>
      <c r="H21" s="123"/>
      <c r="I21" s="123"/>
      <c r="J21" s="255"/>
      <c r="K21" s="255"/>
      <c r="L21" s="255"/>
      <c r="M21" s="255"/>
      <c r="N21" s="255"/>
      <c r="O21" s="255"/>
      <c r="P21" s="255"/>
    </row>
    <row r="22" spans="1:16" s="16" customFormat="1" ht="15.75">
      <c r="A22" s="84" t="s">
        <v>140</v>
      </c>
      <c r="B22" s="137" t="s">
        <v>66</v>
      </c>
      <c r="C22" s="89" t="s">
        <v>157</v>
      </c>
      <c r="D22" s="137" t="s">
        <v>275</v>
      </c>
      <c r="E22" s="123">
        <v>20.8</v>
      </c>
      <c r="F22" s="254"/>
      <c r="G22" s="255"/>
      <c r="H22" s="123"/>
      <c r="I22" s="255"/>
      <c r="J22" s="255"/>
      <c r="K22" s="255"/>
      <c r="L22" s="255"/>
      <c r="M22" s="255"/>
      <c r="N22" s="255"/>
      <c r="O22" s="255"/>
      <c r="P22" s="255"/>
    </row>
    <row r="23" spans="1:16" s="16" customFormat="1" ht="15.75">
      <c r="A23" s="84"/>
      <c r="B23" s="137"/>
      <c r="C23" s="227" t="s">
        <v>291</v>
      </c>
      <c r="D23" s="137" t="s">
        <v>275</v>
      </c>
      <c r="E23" s="123">
        <f>E22*1.15</f>
        <v>23.92</v>
      </c>
      <c r="F23" s="254"/>
      <c r="G23" s="255"/>
      <c r="H23" s="255"/>
      <c r="I23" s="255"/>
      <c r="J23" s="255"/>
      <c r="K23" s="255"/>
      <c r="L23" s="255"/>
      <c r="M23" s="255"/>
      <c r="N23" s="255"/>
      <c r="O23" s="255"/>
      <c r="P23" s="255"/>
    </row>
    <row r="24" spans="1:16" s="16" customFormat="1">
      <c r="A24" s="84"/>
      <c r="B24" s="137"/>
      <c r="C24" s="227" t="s">
        <v>290</v>
      </c>
      <c r="D24" s="137" t="s">
        <v>33</v>
      </c>
      <c r="E24" s="123">
        <f>E22*6</f>
        <v>124.8</v>
      </c>
      <c r="F24" s="254"/>
      <c r="G24" s="255"/>
      <c r="H24" s="255"/>
      <c r="I24" s="255"/>
      <c r="J24" s="255"/>
      <c r="K24" s="255"/>
      <c r="L24" s="255"/>
      <c r="M24" s="255"/>
      <c r="N24" s="255"/>
      <c r="O24" s="255"/>
      <c r="P24" s="255"/>
    </row>
    <row r="25" spans="1:16" s="16" customFormat="1">
      <c r="A25" s="84"/>
      <c r="B25" s="137"/>
      <c r="C25" s="227" t="s">
        <v>144</v>
      </c>
      <c r="D25" s="137" t="s">
        <v>35</v>
      </c>
      <c r="E25" s="123">
        <v>60</v>
      </c>
      <c r="F25" s="254"/>
      <c r="G25" s="255"/>
      <c r="H25" s="255"/>
      <c r="I25" s="255"/>
      <c r="J25" s="255"/>
      <c r="K25" s="255"/>
      <c r="L25" s="255"/>
      <c r="M25" s="255"/>
      <c r="N25" s="255"/>
      <c r="O25" s="255"/>
      <c r="P25" s="255"/>
    </row>
    <row r="26" spans="1:16" s="16" customFormat="1" ht="15.75">
      <c r="A26" s="84" t="s">
        <v>177</v>
      </c>
      <c r="B26" s="137" t="s">
        <v>66</v>
      </c>
      <c r="C26" s="89" t="s">
        <v>158</v>
      </c>
      <c r="D26" s="137" t="s">
        <v>275</v>
      </c>
      <c r="E26" s="123">
        <f>E22</f>
        <v>20.8</v>
      </c>
      <c r="F26" s="254"/>
      <c r="G26" s="255"/>
      <c r="H26" s="123"/>
      <c r="I26" s="255"/>
      <c r="J26" s="255"/>
      <c r="K26" s="255"/>
      <c r="L26" s="255"/>
      <c r="M26" s="255"/>
      <c r="N26" s="255"/>
      <c r="O26" s="255"/>
      <c r="P26" s="255"/>
    </row>
    <row r="27" spans="1:16" s="16" customFormat="1">
      <c r="A27" s="84"/>
      <c r="B27" s="137"/>
      <c r="C27" s="227" t="s">
        <v>293</v>
      </c>
      <c r="D27" s="137" t="s">
        <v>33</v>
      </c>
      <c r="E27" s="123">
        <v>362</v>
      </c>
      <c r="F27" s="254"/>
      <c r="G27" s="255"/>
      <c r="H27" s="255"/>
      <c r="I27" s="255"/>
      <c r="J27" s="255"/>
      <c r="K27" s="255"/>
      <c r="L27" s="255"/>
      <c r="M27" s="255"/>
      <c r="N27" s="255"/>
      <c r="O27" s="255"/>
      <c r="P27" s="255"/>
    </row>
    <row r="28" spans="1:16" s="16" customFormat="1">
      <c r="A28" s="84"/>
      <c r="B28" s="137"/>
      <c r="C28" s="227" t="s">
        <v>294</v>
      </c>
      <c r="D28" s="137" t="s">
        <v>33</v>
      </c>
      <c r="E28" s="123">
        <f>E26*1.8*2.5</f>
        <v>93.6</v>
      </c>
      <c r="F28" s="254"/>
      <c r="G28" s="255"/>
      <c r="H28" s="255"/>
      <c r="I28" s="255"/>
      <c r="J28" s="255"/>
      <c r="K28" s="255"/>
      <c r="L28" s="255"/>
      <c r="M28" s="255"/>
      <c r="N28" s="255"/>
      <c r="O28" s="255"/>
      <c r="P28" s="255"/>
    </row>
    <row r="29" spans="1:16" s="16" customFormat="1" ht="15.75">
      <c r="A29" s="84" t="s">
        <v>178</v>
      </c>
      <c r="B29" s="137" t="s">
        <v>66</v>
      </c>
      <c r="C29" s="89" t="s">
        <v>159</v>
      </c>
      <c r="D29" s="137" t="s">
        <v>275</v>
      </c>
      <c r="E29" s="123">
        <f>SUM(E22)</f>
        <v>20.8</v>
      </c>
      <c r="F29" s="254"/>
      <c r="G29" s="255"/>
      <c r="H29" s="123"/>
      <c r="I29" s="255"/>
      <c r="J29" s="255"/>
      <c r="K29" s="255"/>
      <c r="L29" s="255"/>
      <c r="M29" s="255"/>
      <c r="N29" s="255"/>
      <c r="O29" s="255"/>
      <c r="P29" s="255"/>
    </row>
    <row r="30" spans="1:16" s="16" customFormat="1">
      <c r="A30" s="84"/>
      <c r="B30" s="137"/>
      <c r="C30" s="227" t="s">
        <v>295</v>
      </c>
      <c r="D30" s="137" t="s">
        <v>33</v>
      </c>
      <c r="E30" s="123">
        <f>E29*0.18</f>
        <v>3.74</v>
      </c>
      <c r="F30" s="254"/>
      <c r="G30" s="255"/>
      <c r="H30" s="255"/>
      <c r="I30" s="255"/>
      <c r="J30" s="255"/>
      <c r="K30" s="255"/>
      <c r="L30" s="255"/>
      <c r="M30" s="255"/>
      <c r="N30" s="255"/>
      <c r="O30" s="255"/>
      <c r="P30" s="255"/>
    </row>
    <row r="31" spans="1:16" s="16" customFormat="1">
      <c r="A31" s="84"/>
      <c r="B31" s="137"/>
      <c r="C31" s="227" t="s">
        <v>296</v>
      </c>
      <c r="D31" s="137" t="s">
        <v>33</v>
      </c>
      <c r="E31" s="123">
        <f>E29*0.3</f>
        <v>6.24</v>
      </c>
      <c r="F31" s="254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s="16" customFormat="1">
      <c r="A32" s="84" t="s">
        <v>179</v>
      </c>
      <c r="B32" s="149" t="s">
        <v>141</v>
      </c>
      <c r="C32" s="289" t="s">
        <v>161</v>
      </c>
      <c r="D32" s="229" t="s">
        <v>130</v>
      </c>
      <c r="E32" s="240">
        <v>9.18</v>
      </c>
      <c r="F32" s="241"/>
      <c r="G32" s="241"/>
      <c r="H32" s="240"/>
      <c r="I32" s="240"/>
      <c r="J32" s="124"/>
      <c r="K32" s="240"/>
      <c r="L32" s="240"/>
      <c r="M32" s="240"/>
      <c r="N32" s="240"/>
      <c r="O32" s="240"/>
      <c r="P32" s="240"/>
    </row>
    <row r="33" spans="1:16" s="16" customFormat="1">
      <c r="A33" s="84" t="s">
        <v>180</v>
      </c>
      <c r="B33" s="84" t="s">
        <v>141</v>
      </c>
      <c r="C33" s="286" t="s">
        <v>160</v>
      </c>
      <c r="D33" s="230" t="s">
        <v>35</v>
      </c>
      <c r="E33" s="239">
        <v>95.3</v>
      </c>
      <c r="F33" s="242"/>
      <c r="G33" s="243"/>
      <c r="H33" s="239"/>
      <c r="I33" s="244"/>
      <c r="J33" s="123"/>
      <c r="K33" s="239"/>
      <c r="L33" s="239"/>
      <c r="M33" s="239"/>
      <c r="N33" s="239"/>
      <c r="O33" s="239"/>
      <c r="P33" s="239"/>
    </row>
    <row r="34" spans="1:16" s="16" customFormat="1">
      <c r="A34" s="84"/>
      <c r="B34" s="84"/>
      <c r="C34" s="286" t="s">
        <v>207</v>
      </c>
      <c r="D34" s="230" t="s">
        <v>133</v>
      </c>
      <c r="E34" s="239">
        <v>105</v>
      </c>
      <c r="F34" s="242"/>
      <c r="G34" s="243"/>
      <c r="H34" s="239"/>
      <c r="I34" s="244"/>
      <c r="J34" s="123"/>
      <c r="K34" s="239"/>
      <c r="L34" s="239"/>
      <c r="M34" s="239"/>
      <c r="N34" s="239"/>
      <c r="O34" s="239"/>
      <c r="P34" s="239"/>
    </row>
    <row r="35" spans="1:16" s="16" customFormat="1" ht="12.75" customHeight="1">
      <c r="A35" s="84"/>
      <c r="B35" s="149"/>
      <c r="C35" s="290" t="s">
        <v>76</v>
      </c>
      <c r="D35" s="231" t="s">
        <v>128</v>
      </c>
      <c r="E35" s="239">
        <v>1</v>
      </c>
      <c r="F35" s="245"/>
      <c r="G35" s="241"/>
      <c r="H35" s="240"/>
      <c r="I35" s="246"/>
      <c r="J35" s="124"/>
      <c r="K35" s="240"/>
      <c r="L35" s="240"/>
      <c r="M35" s="240"/>
      <c r="N35" s="240"/>
      <c r="O35" s="240"/>
      <c r="P35" s="239"/>
    </row>
    <row r="36" spans="1:16" s="16" customFormat="1">
      <c r="A36" s="84" t="s">
        <v>181</v>
      </c>
      <c r="B36" s="84" t="s">
        <v>141</v>
      </c>
      <c r="C36" s="291" t="s">
        <v>135</v>
      </c>
      <c r="D36" s="232" t="s">
        <v>134</v>
      </c>
      <c r="E36" s="239">
        <v>4</v>
      </c>
      <c r="F36" s="247"/>
      <c r="G36" s="247"/>
      <c r="H36" s="248"/>
      <c r="I36" s="248"/>
      <c r="J36" s="123"/>
      <c r="K36" s="248"/>
      <c r="L36" s="248"/>
      <c r="M36" s="248"/>
      <c r="N36" s="248"/>
      <c r="O36" s="248"/>
      <c r="P36" s="249"/>
    </row>
    <row r="37" spans="1:16" s="16" customFormat="1">
      <c r="A37" s="84" t="s">
        <v>162</v>
      </c>
      <c r="B37" s="228" t="s">
        <v>141</v>
      </c>
      <c r="C37" s="288" t="s">
        <v>222</v>
      </c>
      <c r="D37" s="134" t="s">
        <v>134</v>
      </c>
      <c r="E37" s="144">
        <v>30</v>
      </c>
      <c r="F37" s="252"/>
      <c r="G37" s="255"/>
      <c r="H37" s="123"/>
      <c r="I37" s="123"/>
      <c r="J37" s="255"/>
      <c r="K37" s="255"/>
      <c r="L37" s="255"/>
      <c r="M37" s="255"/>
      <c r="N37" s="255"/>
      <c r="O37" s="255"/>
      <c r="P37" s="255"/>
    </row>
    <row r="38" spans="1:16" s="16" customFormat="1">
      <c r="A38" s="149" t="s">
        <v>163</v>
      </c>
      <c r="B38" s="149" t="s">
        <v>39</v>
      </c>
      <c r="C38" s="292" t="s">
        <v>223</v>
      </c>
      <c r="D38" s="104" t="s">
        <v>130</v>
      </c>
      <c r="E38" s="129">
        <v>458.44</v>
      </c>
      <c r="F38" s="254"/>
      <c r="G38" s="255"/>
      <c r="H38" s="123"/>
      <c r="I38" s="129"/>
      <c r="J38" s="255"/>
      <c r="K38" s="255"/>
      <c r="L38" s="255"/>
      <c r="M38" s="255"/>
      <c r="N38" s="255"/>
      <c r="O38" s="255"/>
      <c r="P38" s="255"/>
    </row>
    <row r="39" spans="1:16" s="16" customFormat="1">
      <c r="A39" s="149"/>
      <c r="B39" s="84"/>
      <c r="C39" s="293" t="s">
        <v>327</v>
      </c>
      <c r="D39" s="104" t="s">
        <v>132</v>
      </c>
      <c r="E39" s="129">
        <v>180</v>
      </c>
      <c r="F39" s="254"/>
      <c r="G39" s="255"/>
      <c r="H39" s="255"/>
      <c r="I39" s="129"/>
      <c r="J39" s="255"/>
      <c r="K39" s="255"/>
      <c r="L39" s="255"/>
      <c r="M39" s="255"/>
      <c r="N39" s="255"/>
      <c r="O39" s="255"/>
      <c r="P39" s="255"/>
    </row>
    <row r="40" spans="1:16" s="16" customFormat="1">
      <c r="A40" s="84" t="s">
        <v>286</v>
      </c>
      <c r="B40" s="228" t="s">
        <v>34</v>
      </c>
      <c r="C40" s="288" t="s">
        <v>283</v>
      </c>
      <c r="D40" s="134" t="s">
        <v>15</v>
      </c>
      <c r="E40" s="144">
        <v>30</v>
      </c>
      <c r="F40" s="252"/>
      <c r="G40" s="255"/>
      <c r="H40" s="123"/>
      <c r="I40" s="129"/>
      <c r="J40" s="255"/>
      <c r="K40" s="255"/>
      <c r="L40" s="255"/>
      <c r="M40" s="255"/>
      <c r="N40" s="255"/>
      <c r="O40" s="255"/>
      <c r="P40" s="255"/>
    </row>
    <row r="41" spans="1:16" s="16" customFormat="1">
      <c r="A41" s="84"/>
      <c r="B41" s="233"/>
      <c r="C41" s="234" t="s">
        <v>182</v>
      </c>
      <c r="D41" s="235"/>
      <c r="E41" s="236"/>
      <c r="F41" s="250"/>
      <c r="G41" s="250"/>
      <c r="H41" s="152"/>
      <c r="I41" s="152"/>
      <c r="J41" s="152"/>
      <c r="K41" s="251"/>
      <c r="L41" s="251"/>
      <c r="M41" s="251"/>
      <c r="N41" s="251"/>
      <c r="O41" s="251"/>
      <c r="P41" s="239"/>
    </row>
    <row r="42" spans="1:16" s="16" customFormat="1">
      <c r="A42" s="84" t="s">
        <v>67</v>
      </c>
      <c r="B42" s="84" t="s">
        <v>54</v>
      </c>
      <c r="C42" s="287" t="s">
        <v>196</v>
      </c>
      <c r="D42" s="111" t="s">
        <v>130</v>
      </c>
      <c r="E42" s="144">
        <v>10.34</v>
      </c>
      <c r="F42" s="243"/>
      <c r="G42" s="255"/>
      <c r="H42" s="123"/>
      <c r="I42" s="239"/>
      <c r="J42" s="255"/>
      <c r="K42" s="255"/>
      <c r="L42" s="255"/>
      <c r="M42" s="255"/>
      <c r="N42" s="255"/>
      <c r="O42" s="255"/>
      <c r="P42" s="255"/>
    </row>
    <row r="43" spans="1:16" s="16" customFormat="1">
      <c r="A43" s="84" t="s">
        <v>68</v>
      </c>
      <c r="B43" s="84" t="s">
        <v>141</v>
      </c>
      <c r="C43" s="288" t="s">
        <v>136</v>
      </c>
      <c r="D43" s="134" t="s">
        <v>130</v>
      </c>
      <c r="E43" s="144">
        <v>10.34</v>
      </c>
      <c r="F43" s="252"/>
      <c r="G43" s="252"/>
      <c r="H43" s="123"/>
      <c r="I43" s="123"/>
      <c r="J43" s="123"/>
      <c r="K43" s="239"/>
      <c r="L43" s="239"/>
      <c r="M43" s="239"/>
      <c r="N43" s="239"/>
      <c r="O43" s="239"/>
      <c r="P43" s="239"/>
    </row>
    <row r="44" spans="1:16" s="16" customFormat="1" ht="25.5">
      <c r="A44" s="84" t="s">
        <v>139</v>
      </c>
      <c r="B44" s="84" t="s">
        <v>141</v>
      </c>
      <c r="C44" s="287" t="s">
        <v>345</v>
      </c>
      <c r="D44" s="135" t="s">
        <v>130</v>
      </c>
      <c r="E44" s="143">
        <f>E43*1</f>
        <v>10.34</v>
      </c>
      <c r="F44" s="253"/>
      <c r="G44" s="252"/>
      <c r="H44" s="123"/>
      <c r="I44" s="123"/>
      <c r="J44" s="123"/>
      <c r="K44" s="239"/>
      <c r="L44" s="239"/>
      <c r="M44" s="239"/>
      <c r="N44" s="239"/>
      <c r="O44" s="239"/>
      <c r="P44" s="239"/>
    </row>
    <row r="45" spans="1:16" s="16" customFormat="1">
      <c r="A45" s="84"/>
      <c r="B45" s="84"/>
      <c r="C45" s="287" t="s">
        <v>321</v>
      </c>
      <c r="D45" s="135" t="s">
        <v>33</v>
      </c>
      <c r="E45" s="143">
        <f>E44*1.8*2</f>
        <v>37.22</v>
      </c>
      <c r="F45" s="253"/>
      <c r="G45" s="252"/>
      <c r="H45" s="123"/>
      <c r="I45" s="123"/>
      <c r="J45" s="123"/>
      <c r="K45" s="239"/>
      <c r="L45" s="239"/>
      <c r="M45" s="239"/>
      <c r="N45" s="239"/>
      <c r="O45" s="239"/>
      <c r="P45" s="239"/>
    </row>
    <row r="46" spans="1:16" s="16" customFormat="1" ht="25.5">
      <c r="A46" s="84" t="s">
        <v>140</v>
      </c>
      <c r="B46" s="84" t="s">
        <v>141</v>
      </c>
      <c r="C46" s="287" t="s">
        <v>346</v>
      </c>
      <c r="D46" s="135" t="s">
        <v>130</v>
      </c>
      <c r="E46" s="143">
        <v>10.34</v>
      </c>
      <c r="F46" s="253"/>
      <c r="G46" s="252"/>
      <c r="H46" s="123"/>
      <c r="I46" s="123"/>
      <c r="J46" s="123"/>
      <c r="K46" s="239"/>
      <c r="L46" s="239"/>
      <c r="M46" s="239"/>
      <c r="N46" s="239"/>
      <c r="O46" s="239"/>
      <c r="P46" s="239"/>
    </row>
    <row r="47" spans="1:16" s="16" customFormat="1">
      <c r="A47" s="84"/>
      <c r="B47" s="84"/>
      <c r="C47" s="287" t="s">
        <v>324</v>
      </c>
      <c r="D47" s="135" t="s">
        <v>33</v>
      </c>
      <c r="E47" s="143">
        <f>E46*0.8</f>
        <v>8.27</v>
      </c>
      <c r="F47" s="253"/>
      <c r="G47" s="252"/>
      <c r="H47" s="123"/>
      <c r="I47" s="123"/>
      <c r="J47" s="123"/>
      <c r="K47" s="239"/>
      <c r="L47" s="239"/>
      <c r="M47" s="239"/>
      <c r="N47" s="239"/>
      <c r="O47" s="239"/>
      <c r="P47" s="239"/>
    </row>
    <row r="48" spans="1:16" s="16" customFormat="1">
      <c r="A48" s="84" t="s">
        <v>177</v>
      </c>
      <c r="B48" s="84" t="s">
        <v>66</v>
      </c>
      <c r="C48" s="289" t="s">
        <v>183</v>
      </c>
      <c r="D48" s="136" t="s">
        <v>130</v>
      </c>
      <c r="E48" s="145">
        <v>10.34</v>
      </c>
      <c r="F48" s="256"/>
      <c r="G48" s="257"/>
      <c r="H48" s="124"/>
      <c r="I48" s="124"/>
      <c r="J48" s="123"/>
      <c r="K48" s="239"/>
      <c r="L48" s="239"/>
      <c r="M48" s="239"/>
      <c r="N48" s="239"/>
      <c r="O48" s="239"/>
      <c r="P48" s="239"/>
    </row>
    <row r="49" spans="1:16" s="16" customFormat="1">
      <c r="A49" s="84"/>
      <c r="B49" s="84"/>
      <c r="C49" s="227" t="s">
        <v>295</v>
      </c>
      <c r="D49" s="137" t="s">
        <v>33</v>
      </c>
      <c r="E49" s="123">
        <f>E48*0.18</f>
        <v>1.86</v>
      </c>
      <c r="F49" s="254"/>
      <c r="G49" s="258"/>
      <c r="H49" s="255"/>
      <c r="I49" s="255"/>
      <c r="J49" s="123"/>
      <c r="K49" s="239"/>
      <c r="L49" s="239"/>
      <c r="M49" s="239"/>
      <c r="N49" s="239"/>
      <c r="O49" s="239"/>
      <c r="P49" s="239"/>
    </row>
    <row r="50" spans="1:16" s="16" customFormat="1">
      <c r="A50" s="84"/>
      <c r="B50" s="84"/>
      <c r="C50" s="227" t="s">
        <v>296</v>
      </c>
      <c r="D50" s="137" t="s">
        <v>33</v>
      </c>
      <c r="E50" s="123">
        <f>E48*0.3</f>
        <v>3.1</v>
      </c>
      <c r="F50" s="254"/>
      <c r="G50" s="258"/>
      <c r="H50" s="255"/>
      <c r="I50" s="255"/>
      <c r="J50" s="123"/>
      <c r="K50" s="239"/>
      <c r="L50" s="239"/>
      <c r="M50" s="239"/>
      <c r="N50" s="239"/>
      <c r="O50" s="239"/>
      <c r="P50" s="239"/>
    </row>
    <row r="51" spans="1:16" s="16" customFormat="1">
      <c r="A51" s="84" t="s">
        <v>178</v>
      </c>
      <c r="B51" s="228" t="s">
        <v>141</v>
      </c>
      <c r="C51" s="288" t="s">
        <v>197</v>
      </c>
      <c r="D51" s="134" t="s">
        <v>130</v>
      </c>
      <c r="E51" s="144">
        <v>10.34</v>
      </c>
      <c r="F51" s="252"/>
      <c r="G51" s="255"/>
      <c r="H51" s="123"/>
      <c r="I51" s="123"/>
      <c r="J51" s="255"/>
      <c r="K51" s="255"/>
      <c r="L51" s="255"/>
      <c r="M51" s="255"/>
      <c r="N51" s="255"/>
      <c r="O51" s="255"/>
      <c r="P51" s="255"/>
    </row>
    <row r="52" spans="1:16" s="16" customFormat="1">
      <c r="A52" s="84"/>
      <c r="B52" s="228"/>
      <c r="C52" s="227" t="s">
        <v>326</v>
      </c>
      <c r="D52" s="134" t="s">
        <v>130</v>
      </c>
      <c r="E52" s="144">
        <f>SUM(E51)*1.15</f>
        <v>11.89</v>
      </c>
      <c r="F52" s="252"/>
      <c r="G52" s="255"/>
      <c r="H52" s="123"/>
      <c r="I52" s="123"/>
      <c r="J52" s="255"/>
      <c r="K52" s="255"/>
      <c r="L52" s="255"/>
      <c r="M52" s="255"/>
      <c r="N52" s="255"/>
      <c r="O52" s="255"/>
      <c r="P52" s="255"/>
    </row>
    <row r="53" spans="1:16" s="16" customFormat="1">
      <c r="A53" s="84"/>
      <c r="B53" s="228"/>
      <c r="C53" s="227" t="s">
        <v>325</v>
      </c>
      <c r="D53" s="134" t="s">
        <v>130</v>
      </c>
      <c r="E53" s="144">
        <f>SUM(E51)*1.15</f>
        <v>11.89</v>
      </c>
      <c r="F53" s="252"/>
      <c r="G53" s="255"/>
      <c r="H53" s="123"/>
      <c r="I53" s="123"/>
      <c r="J53" s="255"/>
      <c r="K53" s="255"/>
      <c r="L53" s="255"/>
      <c r="M53" s="255"/>
      <c r="N53" s="255"/>
      <c r="O53" s="255"/>
      <c r="P53" s="255"/>
    </row>
    <row r="54" spans="1:16" s="16" customFormat="1">
      <c r="A54" s="84"/>
      <c r="B54" s="228"/>
      <c r="C54" s="227" t="s">
        <v>198</v>
      </c>
      <c r="D54" s="134" t="s">
        <v>130</v>
      </c>
      <c r="E54" s="144">
        <f>SUM(E51)</f>
        <v>10.34</v>
      </c>
      <c r="F54" s="252"/>
      <c r="G54" s="255"/>
      <c r="H54" s="123"/>
      <c r="I54" s="123"/>
      <c r="J54" s="255"/>
      <c r="K54" s="255"/>
      <c r="L54" s="255"/>
      <c r="M54" s="255"/>
      <c r="N54" s="255"/>
      <c r="O54" s="255"/>
      <c r="P54" s="255"/>
    </row>
    <row r="55" spans="1:16" s="16" customFormat="1">
      <c r="A55" s="84"/>
      <c r="B55" s="228"/>
      <c r="C55" s="227" t="s">
        <v>76</v>
      </c>
      <c r="D55" s="134" t="s">
        <v>130</v>
      </c>
      <c r="E55" s="144">
        <f>SUM(E51)</f>
        <v>10.34</v>
      </c>
      <c r="F55" s="252"/>
      <c r="G55" s="255"/>
      <c r="H55" s="123"/>
      <c r="I55" s="123"/>
      <c r="J55" s="255"/>
      <c r="K55" s="255"/>
      <c r="L55" s="255"/>
      <c r="M55" s="255"/>
      <c r="N55" s="255"/>
      <c r="O55" s="255"/>
      <c r="P55" s="255"/>
    </row>
    <row r="56" spans="1:16" s="16" customFormat="1">
      <c r="A56" s="84" t="s">
        <v>179</v>
      </c>
      <c r="B56" s="84" t="s">
        <v>141</v>
      </c>
      <c r="C56" s="285" t="s">
        <v>138</v>
      </c>
      <c r="D56" s="135" t="s">
        <v>137</v>
      </c>
      <c r="E56" s="143">
        <v>7</v>
      </c>
      <c r="F56" s="252"/>
      <c r="G56" s="252"/>
      <c r="H56" s="123"/>
      <c r="I56" s="123"/>
      <c r="J56" s="123"/>
      <c r="K56" s="239"/>
      <c r="L56" s="239"/>
      <c r="M56" s="239"/>
      <c r="N56" s="239"/>
      <c r="O56" s="239"/>
      <c r="P56" s="239"/>
    </row>
    <row r="57" spans="1:16" s="16" customFormat="1">
      <c r="A57" s="84" t="s">
        <v>180</v>
      </c>
      <c r="B57" s="84" t="s">
        <v>141</v>
      </c>
      <c r="C57" s="286" t="s">
        <v>160</v>
      </c>
      <c r="D57" s="230" t="s">
        <v>35</v>
      </c>
      <c r="E57" s="239">
        <v>15.42</v>
      </c>
      <c r="F57" s="242"/>
      <c r="G57" s="243"/>
      <c r="H57" s="239"/>
      <c r="I57" s="244"/>
      <c r="J57" s="123"/>
      <c r="K57" s="239"/>
      <c r="L57" s="239"/>
      <c r="M57" s="239"/>
      <c r="N57" s="239"/>
      <c r="O57" s="239"/>
      <c r="P57" s="239"/>
    </row>
    <row r="58" spans="1:16" s="16" customFormat="1">
      <c r="A58" s="84"/>
      <c r="B58" s="84"/>
      <c r="C58" s="286" t="s">
        <v>208</v>
      </c>
      <c r="D58" s="230" t="s">
        <v>133</v>
      </c>
      <c r="E58" s="239">
        <v>17</v>
      </c>
      <c r="F58" s="242"/>
      <c r="G58" s="243"/>
      <c r="H58" s="239"/>
      <c r="I58" s="244"/>
      <c r="J58" s="123"/>
      <c r="K58" s="239"/>
      <c r="L58" s="239"/>
      <c r="M58" s="239"/>
      <c r="N58" s="239"/>
      <c r="O58" s="239"/>
      <c r="P58" s="239"/>
    </row>
    <row r="59" spans="1:16" s="16" customFormat="1" ht="14.25" customHeight="1">
      <c r="A59" s="84"/>
      <c r="B59" s="84"/>
      <c r="C59" s="286" t="s">
        <v>76</v>
      </c>
      <c r="D59" s="230" t="s">
        <v>128</v>
      </c>
      <c r="E59" s="239">
        <v>1</v>
      </c>
      <c r="F59" s="242"/>
      <c r="G59" s="243"/>
      <c r="H59" s="239"/>
      <c r="I59" s="244"/>
      <c r="J59" s="123"/>
      <c r="K59" s="239"/>
      <c r="L59" s="239"/>
      <c r="M59" s="239"/>
      <c r="N59" s="239"/>
      <c r="O59" s="239"/>
      <c r="P59" s="239"/>
    </row>
    <row r="60" spans="1:16" s="16" customFormat="1">
      <c r="A60" s="84" t="s">
        <v>181</v>
      </c>
      <c r="B60" s="84" t="s">
        <v>141</v>
      </c>
      <c r="C60" s="286" t="s">
        <v>209</v>
      </c>
      <c r="D60" s="230" t="s">
        <v>35</v>
      </c>
      <c r="E60" s="239">
        <v>7</v>
      </c>
      <c r="F60" s="242"/>
      <c r="G60" s="243"/>
      <c r="H60" s="239"/>
      <c r="I60" s="244"/>
      <c r="J60" s="123"/>
      <c r="K60" s="239"/>
      <c r="L60" s="239"/>
      <c r="M60" s="239"/>
      <c r="N60" s="239"/>
      <c r="O60" s="239"/>
      <c r="P60" s="239"/>
    </row>
    <row r="61" spans="1:16" s="16" customFormat="1">
      <c r="A61" s="84"/>
      <c r="B61" s="84"/>
      <c r="C61" s="286" t="s">
        <v>344</v>
      </c>
      <c r="D61" s="230" t="s">
        <v>133</v>
      </c>
      <c r="E61" s="239">
        <v>7</v>
      </c>
      <c r="F61" s="242"/>
      <c r="G61" s="243"/>
      <c r="H61" s="239"/>
      <c r="I61" s="244"/>
      <c r="J61" s="123"/>
      <c r="K61" s="239"/>
      <c r="L61" s="239"/>
      <c r="M61" s="239"/>
      <c r="N61" s="239"/>
      <c r="O61" s="239"/>
      <c r="P61" s="239"/>
    </row>
    <row r="62" spans="1:16" s="16" customFormat="1" ht="12.75" customHeight="1" thickBot="1">
      <c r="A62" s="84"/>
      <c r="B62" s="84"/>
      <c r="C62" s="286" t="s">
        <v>76</v>
      </c>
      <c r="D62" s="230" t="s">
        <v>128</v>
      </c>
      <c r="E62" s="240">
        <v>1</v>
      </c>
      <c r="F62" s="242"/>
      <c r="G62" s="243"/>
      <c r="H62" s="239"/>
      <c r="I62" s="244"/>
      <c r="J62" s="123"/>
      <c r="K62" s="239"/>
      <c r="L62" s="239"/>
      <c r="M62" s="239"/>
      <c r="N62" s="239"/>
      <c r="O62" s="239"/>
      <c r="P62" s="239"/>
    </row>
    <row r="63" spans="1:16" s="50" customFormat="1" ht="13.5" thickBot="1">
      <c r="A63" s="44"/>
      <c r="B63" s="237"/>
      <c r="C63" s="45" t="s">
        <v>25</v>
      </c>
      <c r="D63" s="46"/>
      <c r="E63" s="47"/>
      <c r="F63" s="48"/>
      <c r="G63" s="48"/>
      <c r="H63" s="48"/>
      <c r="I63" s="48"/>
      <c r="J63" s="48"/>
      <c r="K63" s="48"/>
      <c r="L63" s="259"/>
      <c r="M63" s="259"/>
      <c r="N63" s="259"/>
      <c r="O63" s="259"/>
      <c r="P63" s="259"/>
    </row>
    <row r="64" spans="1:16">
      <c r="H64" s="223"/>
      <c r="I64" s="223"/>
      <c r="J64" s="52"/>
      <c r="K64" s="52" t="s">
        <v>26</v>
      </c>
      <c r="L64" s="53"/>
      <c r="M64" s="147"/>
      <c r="N64" s="147"/>
      <c r="O64" s="147"/>
      <c r="P64" s="260"/>
    </row>
    <row r="65" spans="1:16">
      <c r="A65" s="56"/>
      <c r="B65" s="56"/>
      <c r="C65" s="56"/>
      <c r="J65" s="57"/>
      <c r="K65" s="57"/>
      <c r="L65" s="57" t="s">
        <v>77</v>
      </c>
      <c r="M65" s="261"/>
      <c r="N65" s="261"/>
      <c r="O65" s="261"/>
      <c r="P65" s="262"/>
    </row>
    <row r="66" spans="1:16">
      <c r="N66" s="27"/>
      <c r="O66" s="27"/>
      <c r="P66" s="80"/>
    </row>
    <row r="67" spans="1:16" s="4" customFormat="1">
      <c r="A67" s="59"/>
      <c r="B67" s="60"/>
      <c r="C67" s="59"/>
      <c r="D67" s="59"/>
      <c r="E67" s="61"/>
      <c r="F67" s="62"/>
      <c r="G67" s="62"/>
      <c r="H67" s="62"/>
      <c r="P67" s="67"/>
    </row>
    <row r="68" spans="1:16" s="4" customFormat="1">
      <c r="A68" s="63"/>
      <c r="B68" s="64"/>
      <c r="C68" s="65"/>
      <c r="P68" s="83"/>
    </row>
    <row r="69" spans="1:16" s="4" customFormat="1">
      <c r="B69" s="65" t="s">
        <v>27</v>
      </c>
      <c r="C69" s="66"/>
      <c r="D69" s="38"/>
      <c r="E69" s="67"/>
      <c r="J69" s="4" t="s">
        <v>28</v>
      </c>
      <c r="K69" s="68"/>
      <c r="L69" s="68"/>
      <c r="M69" s="68"/>
      <c r="N69" s="38"/>
      <c r="P69" s="67"/>
    </row>
    <row r="70" spans="1:16" s="4" customFormat="1">
      <c r="C70" s="62" t="s">
        <v>29</v>
      </c>
      <c r="D70" s="69"/>
      <c r="L70" s="65" t="s">
        <v>29</v>
      </c>
      <c r="N70" s="38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  <ignoredErrors>
    <ignoredError sqref="A14:B14 A60 A42:A57 A15:A21 A34:A35 A30:A31 A27:A28 A23:A25 A22 A26 A29 A32:A33 A36:A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workbookViewId="0">
      <selection activeCell="F57" sqref="F57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5.140625" style="19" customWidth="1"/>
    <col min="5" max="5" width="7.42578125" style="20" customWidth="1"/>
    <col min="6" max="6" width="5.42578125" style="19" customWidth="1"/>
    <col min="7" max="7" width="8" style="19" customWidth="1"/>
    <col min="8" max="8" width="7.855468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0" t="s">
        <v>282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79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>
      <c r="A7" s="17"/>
      <c r="B7" s="17"/>
      <c r="F7" s="21"/>
      <c r="K7" s="131"/>
      <c r="L7" s="132" t="s">
        <v>75</v>
      </c>
      <c r="M7" s="131"/>
      <c r="N7" s="412"/>
      <c r="O7" s="412"/>
      <c r="P7" s="131"/>
    </row>
    <row r="8" spans="1:16">
      <c r="A8" s="17"/>
      <c r="B8" s="17"/>
      <c r="F8" s="21"/>
      <c r="L8" s="23"/>
      <c r="M8" s="24"/>
      <c r="N8" s="133"/>
      <c r="O8" s="24"/>
      <c r="P8" s="24"/>
    </row>
    <row r="9" spans="1:16">
      <c r="A9" s="25"/>
      <c r="B9" s="25"/>
      <c r="C9" s="26"/>
      <c r="L9" s="131"/>
      <c r="M9" s="131"/>
      <c r="N9" s="131"/>
      <c r="O9" s="131"/>
    </row>
    <row r="10" spans="1:16" s="16" customFormat="1" ht="13.5" thickBot="1">
      <c r="A10" s="417" t="s">
        <v>17</v>
      </c>
      <c r="B10" s="420" t="s">
        <v>11</v>
      </c>
      <c r="C10" s="399" t="s">
        <v>12</v>
      </c>
      <c r="D10" s="402" t="s">
        <v>18</v>
      </c>
      <c r="E10" s="405" t="s">
        <v>19</v>
      </c>
      <c r="F10" s="408" t="s">
        <v>13</v>
      </c>
      <c r="G10" s="408"/>
      <c r="H10" s="408"/>
      <c r="I10" s="408"/>
      <c r="J10" s="408"/>
      <c r="K10" s="408"/>
      <c r="L10" s="413" t="s">
        <v>14</v>
      </c>
      <c r="M10" s="413"/>
      <c r="N10" s="413"/>
      <c r="O10" s="413"/>
      <c r="P10" s="414"/>
    </row>
    <row r="11" spans="1:16" s="16" customFormat="1" ht="13.5" thickBot="1">
      <c r="A11" s="418"/>
      <c r="B11" s="421"/>
      <c r="C11" s="400"/>
      <c r="D11" s="403"/>
      <c r="E11" s="406"/>
      <c r="F11" s="409"/>
      <c r="G11" s="409"/>
      <c r="H11" s="409"/>
      <c r="I11" s="409"/>
      <c r="J11" s="409"/>
      <c r="K11" s="409"/>
      <c r="L11" s="415" t="s">
        <v>20</v>
      </c>
      <c r="M11" s="415"/>
      <c r="N11" s="415" t="s">
        <v>21</v>
      </c>
      <c r="O11" s="415"/>
      <c r="P11" s="416" t="s">
        <v>22</v>
      </c>
    </row>
    <row r="12" spans="1:16" s="16" customFormat="1" ht="45">
      <c r="A12" s="419"/>
      <c r="B12" s="422"/>
      <c r="C12" s="401"/>
      <c r="D12" s="404"/>
      <c r="E12" s="407"/>
      <c r="F12" s="85" t="s">
        <v>23</v>
      </c>
      <c r="G12" s="85" t="s">
        <v>69</v>
      </c>
      <c r="H12" s="85" t="s">
        <v>70</v>
      </c>
      <c r="I12" s="85" t="s">
        <v>71</v>
      </c>
      <c r="J12" s="86" t="s">
        <v>72</v>
      </c>
      <c r="K12" s="86" t="s">
        <v>73</v>
      </c>
      <c r="L12" s="87" t="s">
        <v>24</v>
      </c>
      <c r="M12" s="85" t="s">
        <v>70</v>
      </c>
      <c r="N12" s="85" t="s">
        <v>71</v>
      </c>
      <c r="O12" s="86" t="s">
        <v>72</v>
      </c>
      <c r="P12" s="88" t="s">
        <v>74</v>
      </c>
    </row>
    <row r="13" spans="1:16" s="16" customFormat="1">
      <c r="A13" s="29">
        <v>1</v>
      </c>
      <c r="B13" s="84" t="s">
        <v>68</v>
      </c>
      <c r="C13" s="29">
        <f>B13+1</f>
        <v>3</v>
      </c>
      <c r="D13" s="29">
        <f t="shared" ref="D13:P13" si="0">C13+1</f>
        <v>4</v>
      </c>
      <c r="E13" s="29">
        <f t="shared" si="0"/>
        <v>5</v>
      </c>
      <c r="F13" s="29">
        <f t="shared" si="0"/>
        <v>6</v>
      </c>
      <c r="G13" s="29">
        <f t="shared" si="0"/>
        <v>7</v>
      </c>
      <c r="H13" s="29">
        <f t="shared" si="0"/>
        <v>8</v>
      </c>
      <c r="I13" s="29">
        <f t="shared" si="0"/>
        <v>9</v>
      </c>
      <c r="J13" s="29">
        <f t="shared" si="0"/>
        <v>10</v>
      </c>
      <c r="K13" s="29">
        <f t="shared" si="0"/>
        <v>11</v>
      </c>
      <c r="L13" s="29">
        <f t="shared" si="0"/>
        <v>12</v>
      </c>
      <c r="M13" s="29">
        <f t="shared" si="0"/>
        <v>13</v>
      </c>
      <c r="N13" s="29">
        <f t="shared" si="0"/>
        <v>14</v>
      </c>
      <c r="O13" s="29">
        <f t="shared" si="0"/>
        <v>15</v>
      </c>
      <c r="P13" s="29">
        <f t="shared" si="0"/>
        <v>16</v>
      </c>
    </row>
    <row r="14" spans="1:16">
      <c r="A14" s="74"/>
      <c r="B14" s="81"/>
      <c r="C14" s="95" t="s">
        <v>117</v>
      </c>
      <c r="D14" s="5"/>
      <c r="E14" s="82"/>
      <c r="F14" s="78"/>
      <c r="G14" s="78"/>
      <c r="H14" s="78"/>
      <c r="I14" s="78"/>
      <c r="J14" s="78"/>
      <c r="K14" s="42"/>
      <c r="L14" s="41"/>
      <c r="M14" s="42"/>
      <c r="N14" s="42"/>
      <c r="O14" s="42"/>
      <c r="P14" s="42"/>
    </row>
    <row r="15" spans="1:16" s="16" customFormat="1" ht="38.25">
      <c r="A15" s="29">
        <v>1</v>
      </c>
      <c r="B15" s="2" t="s">
        <v>54</v>
      </c>
      <c r="C15" s="89" t="s">
        <v>81</v>
      </c>
      <c r="D15" s="31" t="s">
        <v>31</v>
      </c>
      <c r="E15" s="32">
        <v>1</v>
      </c>
      <c r="F15" s="255"/>
      <c r="G15" s="263"/>
      <c r="H15" s="255"/>
      <c r="I15" s="255"/>
      <c r="J15" s="255"/>
      <c r="K15" s="255"/>
      <c r="L15" s="255"/>
      <c r="M15" s="255"/>
      <c r="N15" s="255"/>
      <c r="O15" s="255"/>
      <c r="P15" s="255"/>
    </row>
    <row r="16" spans="1:16" s="16" customFormat="1">
      <c r="A16" s="74">
        <v>2</v>
      </c>
      <c r="B16" s="2" t="s">
        <v>54</v>
      </c>
      <c r="C16" s="90" t="s">
        <v>80</v>
      </c>
      <c r="D16" s="37" t="s">
        <v>35</v>
      </c>
      <c r="E16" s="75">
        <v>156.9</v>
      </c>
      <c r="F16" s="263"/>
      <c r="G16" s="263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1:16" s="4" customFormat="1" ht="15.75">
      <c r="A17" s="76">
        <f>A16+1</f>
        <v>3</v>
      </c>
      <c r="B17" s="73" t="s">
        <v>40</v>
      </c>
      <c r="C17" s="327" t="s">
        <v>62</v>
      </c>
      <c r="D17" s="146" t="s">
        <v>45</v>
      </c>
      <c r="E17" s="123">
        <v>1263.67</v>
      </c>
      <c r="F17" s="123"/>
      <c r="G17" s="255"/>
      <c r="H17" s="123"/>
      <c r="I17" s="123"/>
      <c r="J17" s="123"/>
      <c r="K17" s="123"/>
      <c r="L17" s="123"/>
      <c r="M17" s="123"/>
      <c r="N17" s="123"/>
      <c r="O17" s="123"/>
      <c r="P17" s="123"/>
    </row>
    <row r="18" spans="1:16" s="4" customFormat="1" ht="15.75">
      <c r="A18" s="146"/>
      <c r="B18" s="2"/>
      <c r="C18" s="327" t="s">
        <v>63</v>
      </c>
      <c r="D18" s="146" t="s">
        <v>46</v>
      </c>
      <c r="E18" s="123">
        <f>E17</f>
        <v>1263.67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6" s="4" customFormat="1" ht="15.75">
      <c r="A19" s="146"/>
      <c r="B19" s="2"/>
      <c r="C19" s="327" t="s">
        <v>64</v>
      </c>
      <c r="D19" s="146" t="s">
        <v>46</v>
      </c>
      <c r="E19" s="123">
        <f>E17*1.15</f>
        <v>1453.22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</row>
    <row r="20" spans="1:16" s="4" customFormat="1">
      <c r="A20" s="29">
        <v>4</v>
      </c>
      <c r="B20" s="2" t="s">
        <v>54</v>
      </c>
      <c r="C20" s="89" t="s">
        <v>210</v>
      </c>
      <c r="D20" s="31" t="s">
        <v>130</v>
      </c>
      <c r="E20" s="32">
        <v>42.62</v>
      </c>
      <c r="F20" s="255"/>
      <c r="G20" s="255"/>
      <c r="H20" s="255"/>
      <c r="I20" s="255"/>
      <c r="J20" s="255"/>
      <c r="K20" s="255"/>
      <c r="L20" s="255"/>
      <c r="M20" s="255"/>
      <c r="N20" s="123"/>
      <c r="O20" s="255"/>
      <c r="P20" s="255"/>
    </row>
    <row r="21" spans="1:16" s="4" customFormat="1" ht="15.75">
      <c r="A21" s="146">
        <v>5</v>
      </c>
      <c r="B21" s="73" t="s">
        <v>66</v>
      </c>
      <c r="C21" s="89" t="s">
        <v>211</v>
      </c>
      <c r="D21" s="31" t="s">
        <v>47</v>
      </c>
      <c r="E21" s="123">
        <v>42.62</v>
      </c>
      <c r="F21" s="123"/>
      <c r="G21" s="255"/>
      <c r="H21" s="123"/>
      <c r="I21" s="255"/>
      <c r="J21" s="255"/>
      <c r="K21" s="255"/>
      <c r="L21" s="255"/>
      <c r="M21" s="255"/>
      <c r="N21" s="123"/>
      <c r="O21" s="255"/>
      <c r="P21" s="255"/>
    </row>
    <row r="22" spans="1:16" s="4" customFormat="1">
      <c r="A22" s="146">
        <v>6</v>
      </c>
      <c r="B22" s="73" t="s">
        <v>66</v>
      </c>
      <c r="C22" s="331" t="s">
        <v>212</v>
      </c>
      <c r="D22" s="104" t="s">
        <v>130</v>
      </c>
      <c r="E22" s="129">
        <v>42.62</v>
      </c>
      <c r="F22" s="123"/>
      <c r="G22" s="255"/>
      <c r="H22" s="123"/>
      <c r="I22" s="129"/>
      <c r="J22" s="255"/>
      <c r="K22" s="255"/>
      <c r="L22" s="255"/>
      <c r="M22" s="255"/>
      <c r="N22" s="255"/>
      <c r="O22" s="255"/>
      <c r="P22" s="255"/>
    </row>
    <row r="23" spans="1:16" s="4" customFormat="1">
      <c r="A23" s="146"/>
      <c r="B23" s="73"/>
      <c r="C23" s="332" t="s">
        <v>328</v>
      </c>
      <c r="D23" s="104" t="s">
        <v>130</v>
      </c>
      <c r="E23" s="129">
        <f>SUM(E22)*1.1</f>
        <v>46.88</v>
      </c>
      <c r="F23" s="123"/>
      <c r="G23" s="255"/>
      <c r="H23" s="255"/>
      <c r="I23" s="129"/>
      <c r="J23" s="255"/>
      <c r="K23" s="255"/>
      <c r="L23" s="255"/>
      <c r="M23" s="255"/>
      <c r="N23" s="255"/>
      <c r="O23" s="255"/>
      <c r="P23" s="255"/>
    </row>
    <row r="24" spans="1:16" s="4" customFormat="1">
      <c r="A24" s="146"/>
      <c r="B24" s="73"/>
      <c r="C24" s="332" t="s">
        <v>347</v>
      </c>
      <c r="D24" s="104" t="s">
        <v>134</v>
      </c>
      <c r="E24" s="129">
        <f>SUM(E22)*12</f>
        <v>511.44</v>
      </c>
      <c r="F24" s="123"/>
      <c r="G24" s="255"/>
      <c r="H24" s="255"/>
      <c r="I24" s="129"/>
      <c r="J24" s="255"/>
      <c r="K24" s="255"/>
      <c r="L24" s="255"/>
      <c r="M24" s="255"/>
      <c r="N24" s="255"/>
      <c r="O24" s="255"/>
      <c r="P24" s="255"/>
    </row>
    <row r="25" spans="1:16" s="112" customFormat="1" ht="15.75">
      <c r="A25" s="121">
        <v>7</v>
      </c>
      <c r="B25" s="73" t="s">
        <v>66</v>
      </c>
      <c r="C25" s="89" t="s">
        <v>184</v>
      </c>
      <c r="D25" s="31" t="s">
        <v>47</v>
      </c>
      <c r="E25" s="123">
        <v>940.89</v>
      </c>
      <c r="F25" s="123"/>
      <c r="G25" s="255"/>
      <c r="H25" s="123"/>
      <c r="I25" s="255"/>
      <c r="J25" s="255"/>
      <c r="K25" s="255"/>
      <c r="L25" s="255"/>
      <c r="M25" s="255"/>
      <c r="N25" s="255"/>
      <c r="O25" s="255"/>
      <c r="P25" s="255"/>
    </row>
    <row r="26" spans="1:16" s="112" customFormat="1">
      <c r="A26" s="121"/>
      <c r="B26" s="73"/>
      <c r="C26" s="227" t="s">
        <v>293</v>
      </c>
      <c r="D26" s="31" t="s">
        <v>33</v>
      </c>
      <c r="E26" s="76">
        <f>E25*0.2</f>
        <v>188</v>
      </c>
      <c r="F26" s="123"/>
      <c r="G26" s="255"/>
      <c r="H26" s="123"/>
      <c r="I26" s="255"/>
      <c r="J26" s="255"/>
      <c r="K26" s="255"/>
      <c r="L26" s="255"/>
      <c r="M26" s="255"/>
      <c r="N26" s="255"/>
      <c r="O26" s="255"/>
      <c r="P26" s="255"/>
    </row>
    <row r="27" spans="1:16" s="112" customFormat="1" ht="27.75" customHeight="1">
      <c r="A27" s="121">
        <v>8</v>
      </c>
      <c r="B27" s="73" t="s">
        <v>66</v>
      </c>
      <c r="C27" s="89" t="s">
        <v>213</v>
      </c>
      <c r="D27" s="31" t="s">
        <v>130</v>
      </c>
      <c r="E27" s="123">
        <v>940.89</v>
      </c>
      <c r="F27" s="123"/>
      <c r="G27" s="255"/>
      <c r="H27" s="123"/>
      <c r="I27" s="255"/>
      <c r="J27" s="255"/>
      <c r="K27" s="255"/>
      <c r="L27" s="255"/>
      <c r="M27" s="255"/>
      <c r="N27" s="255"/>
      <c r="O27" s="255"/>
      <c r="P27" s="255"/>
    </row>
    <row r="28" spans="1:16" s="112" customFormat="1">
      <c r="A28" s="121"/>
      <c r="B28" s="73"/>
      <c r="C28" s="89" t="s">
        <v>76</v>
      </c>
      <c r="D28" s="31" t="s">
        <v>15</v>
      </c>
      <c r="E28" s="123">
        <v>1</v>
      </c>
      <c r="F28" s="226"/>
      <c r="G28" s="255"/>
      <c r="H28" s="123"/>
      <c r="I28" s="255"/>
      <c r="J28" s="255"/>
      <c r="K28" s="255"/>
      <c r="L28" s="255"/>
      <c r="M28" s="255"/>
      <c r="N28" s="255"/>
      <c r="O28" s="255"/>
      <c r="P28" s="255"/>
    </row>
    <row r="29" spans="1:16" s="112" customFormat="1">
      <c r="A29" s="121"/>
      <c r="B29" s="73"/>
      <c r="C29" s="227" t="s">
        <v>290</v>
      </c>
      <c r="D29" s="31" t="s">
        <v>33</v>
      </c>
      <c r="E29" s="76">
        <f>SUM(E27)*4</f>
        <v>3764</v>
      </c>
      <c r="F29" s="226"/>
      <c r="G29" s="255"/>
      <c r="H29" s="123"/>
      <c r="I29" s="255"/>
      <c r="J29" s="255"/>
      <c r="K29" s="255"/>
      <c r="L29" s="255"/>
      <c r="M29" s="255"/>
      <c r="N29" s="255"/>
      <c r="O29" s="255"/>
      <c r="P29" s="255"/>
    </row>
    <row r="30" spans="1:16" s="112" customFormat="1" ht="15.75">
      <c r="A30" s="121">
        <v>9</v>
      </c>
      <c r="B30" s="73" t="s">
        <v>39</v>
      </c>
      <c r="C30" s="89" t="s">
        <v>185</v>
      </c>
      <c r="D30" s="31" t="s">
        <v>47</v>
      </c>
      <c r="E30" s="123">
        <v>940.89</v>
      </c>
      <c r="F30" s="226"/>
      <c r="G30" s="255"/>
      <c r="H30" s="123"/>
      <c r="I30" s="255"/>
      <c r="J30" s="255"/>
      <c r="K30" s="255"/>
      <c r="L30" s="255"/>
      <c r="M30" s="255"/>
      <c r="N30" s="255"/>
      <c r="O30" s="255"/>
      <c r="P30" s="255"/>
    </row>
    <row r="31" spans="1:16" s="112" customFormat="1" ht="15.75">
      <c r="A31" s="31"/>
      <c r="B31" s="73"/>
      <c r="C31" s="326" t="s">
        <v>314</v>
      </c>
      <c r="D31" s="31" t="s">
        <v>47</v>
      </c>
      <c r="E31" s="123">
        <f>E30*1.05</f>
        <v>987.93</v>
      </c>
      <c r="F31" s="226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s="112" customFormat="1">
      <c r="A32" s="31"/>
      <c r="B32" s="73"/>
      <c r="C32" s="227" t="s">
        <v>290</v>
      </c>
      <c r="D32" s="31" t="s">
        <v>33</v>
      </c>
      <c r="E32" s="76">
        <f>E30*6</f>
        <v>5645</v>
      </c>
      <c r="F32" s="226"/>
      <c r="G32" s="255"/>
      <c r="H32" s="255"/>
      <c r="I32" s="255"/>
      <c r="J32" s="255"/>
      <c r="K32" s="255"/>
      <c r="L32" s="255"/>
      <c r="M32" s="255"/>
      <c r="N32" s="255"/>
      <c r="O32" s="255"/>
      <c r="P32" s="255"/>
    </row>
    <row r="33" spans="1:16" s="112" customFormat="1">
      <c r="A33" s="31"/>
      <c r="B33" s="73"/>
      <c r="C33" s="89" t="s">
        <v>317</v>
      </c>
      <c r="D33" s="31" t="s">
        <v>186</v>
      </c>
      <c r="E33" s="76">
        <f>E30*5</f>
        <v>4704</v>
      </c>
      <c r="F33" s="226"/>
      <c r="G33" s="255"/>
      <c r="H33" s="255"/>
      <c r="I33" s="255"/>
      <c r="J33" s="255"/>
      <c r="K33" s="255"/>
      <c r="L33" s="255"/>
      <c r="M33" s="255"/>
      <c r="N33" s="255"/>
      <c r="O33" s="255"/>
      <c r="P33" s="255"/>
    </row>
    <row r="34" spans="1:16" s="112" customFormat="1">
      <c r="A34" s="31"/>
      <c r="B34" s="73"/>
      <c r="C34" s="89" t="s">
        <v>316</v>
      </c>
      <c r="D34" s="31" t="s">
        <v>35</v>
      </c>
      <c r="E34" s="123">
        <v>85</v>
      </c>
      <c r="F34" s="226"/>
      <c r="G34" s="255"/>
      <c r="H34" s="255"/>
      <c r="I34" s="255"/>
      <c r="J34" s="255"/>
      <c r="K34" s="255"/>
      <c r="L34" s="255"/>
      <c r="M34" s="255"/>
      <c r="N34" s="255"/>
      <c r="O34" s="255"/>
      <c r="P34" s="255"/>
    </row>
    <row r="35" spans="1:16" s="112" customFormat="1">
      <c r="A35" s="31"/>
      <c r="B35" s="73"/>
      <c r="C35" s="89" t="s">
        <v>315</v>
      </c>
      <c r="D35" s="31" t="s">
        <v>35</v>
      </c>
      <c r="E35" s="123">
        <v>105</v>
      </c>
      <c r="F35" s="226"/>
      <c r="G35" s="255"/>
      <c r="H35" s="255"/>
      <c r="I35" s="255"/>
      <c r="J35" s="255"/>
      <c r="K35" s="255"/>
      <c r="L35" s="255"/>
      <c r="M35" s="255"/>
      <c r="N35" s="255"/>
      <c r="O35" s="255"/>
      <c r="P35" s="255"/>
    </row>
    <row r="36" spans="1:16" s="112" customFormat="1" ht="15.75">
      <c r="A36" s="121">
        <v>12</v>
      </c>
      <c r="B36" s="73" t="s">
        <v>66</v>
      </c>
      <c r="C36" s="89" t="s">
        <v>187</v>
      </c>
      <c r="D36" s="31" t="s">
        <v>47</v>
      </c>
      <c r="E36" s="123">
        <f>SUM(E30)</f>
        <v>940.89</v>
      </c>
      <c r="F36" s="226"/>
      <c r="G36" s="255"/>
      <c r="H36" s="123"/>
      <c r="I36" s="255"/>
      <c r="J36" s="255"/>
      <c r="K36" s="255"/>
      <c r="L36" s="255"/>
      <c r="M36" s="255"/>
      <c r="N36" s="255"/>
      <c r="O36" s="255"/>
      <c r="P36" s="255"/>
    </row>
    <row r="37" spans="1:16" s="112" customFormat="1" ht="15.75">
      <c r="A37" s="31"/>
      <c r="B37" s="73"/>
      <c r="C37" s="227" t="s">
        <v>291</v>
      </c>
      <c r="D37" s="31" t="s">
        <v>47</v>
      </c>
      <c r="E37" s="123">
        <f>E36*1.15</f>
        <v>1082.02</v>
      </c>
      <c r="F37" s="226"/>
      <c r="G37" s="255"/>
      <c r="H37" s="255"/>
      <c r="I37" s="255"/>
      <c r="J37" s="255"/>
      <c r="K37" s="255"/>
      <c r="L37" s="255"/>
      <c r="M37" s="255"/>
      <c r="N37" s="255"/>
      <c r="O37" s="255"/>
      <c r="P37" s="255"/>
    </row>
    <row r="38" spans="1:16" s="112" customFormat="1">
      <c r="A38" s="31"/>
      <c r="B38" s="73"/>
      <c r="C38" s="227" t="s">
        <v>290</v>
      </c>
      <c r="D38" s="31" t="s">
        <v>33</v>
      </c>
      <c r="E38" s="76">
        <f>E36*6</f>
        <v>5645</v>
      </c>
      <c r="F38" s="226"/>
      <c r="G38" s="255"/>
      <c r="H38" s="255"/>
      <c r="I38" s="255"/>
      <c r="J38" s="255"/>
      <c r="K38" s="255"/>
      <c r="L38" s="255"/>
      <c r="M38" s="255"/>
      <c r="N38" s="255"/>
      <c r="O38" s="255"/>
      <c r="P38" s="255"/>
    </row>
    <row r="39" spans="1:16" s="112" customFormat="1">
      <c r="A39" s="31"/>
      <c r="B39" s="73"/>
      <c r="C39" s="89" t="s">
        <v>144</v>
      </c>
      <c r="D39" s="31" t="s">
        <v>35</v>
      </c>
      <c r="E39" s="76">
        <v>340</v>
      </c>
      <c r="F39" s="226"/>
      <c r="G39" s="255"/>
      <c r="H39" s="255"/>
      <c r="I39" s="255"/>
      <c r="J39" s="255"/>
      <c r="K39" s="255"/>
      <c r="L39" s="255"/>
      <c r="M39" s="255"/>
      <c r="N39" s="255"/>
      <c r="O39" s="255"/>
      <c r="P39" s="255"/>
    </row>
    <row r="40" spans="1:16" s="112" customFormat="1" ht="15.75">
      <c r="A40" s="121">
        <v>13</v>
      </c>
      <c r="B40" s="73" t="s">
        <v>66</v>
      </c>
      <c r="C40" s="89" t="s">
        <v>156</v>
      </c>
      <c r="D40" s="31" t="s">
        <v>47</v>
      </c>
      <c r="E40" s="123">
        <f>E36</f>
        <v>940.89</v>
      </c>
      <c r="F40" s="226"/>
      <c r="G40" s="255"/>
      <c r="H40" s="123"/>
      <c r="I40" s="255"/>
      <c r="J40" s="255"/>
      <c r="K40" s="255"/>
      <c r="L40" s="255"/>
      <c r="M40" s="255"/>
      <c r="N40" s="255"/>
      <c r="O40" s="255"/>
      <c r="P40" s="255"/>
    </row>
    <row r="41" spans="1:16" s="112" customFormat="1">
      <c r="A41" s="31"/>
      <c r="B41" s="73"/>
      <c r="C41" s="227" t="s">
        <v>293</v>
      </c>
      <c r="D41" s="31" t="s">
        <v>33</v>
      </c>
      <c r="E41" s="76">
        <v>362</v>
      </c>
      <c r="F41" s="226"/>
      <c r="G41" s="255"/>
      <c r="H41" s="255"/>
      <c r="I41" s="255"/>
      <c r="J41" s="255"/>
      <c r="K41" s="255"/>
      <c r="L41" s="255"/>
      <c r="M41" s="255"/>
      <c r="N41" s="255"/>
      <c r="O41" s="255"/>
      <c r="P41" s="255"/>
    </row>
    <row r="42" spans="1:16" s="112" customFormat="1">
      <c r="A42" s="31"/>
      <c r="B42" s="73"/>
      <c r="C42" s="227" t="s">
        <v>294</v>
      </c>
      <c r="D42" s="31" t="s">
        <v>33</v>
      </c>
      <c r="E42" s="76">
        <f>E40*1.8*2.5</f>
        <v>4234</v>
      </c>
      <c r="F42" s="226"/>
      <c r="G42" s="255"/>
      <c r="H42" s="255"/>
      <c r="I42" s="255"/>
      <c r="J42" s="255"/>
      <c r="K42" s="255"/>
      <c r="L42" s="255"/>
      <c r="M42" s="255"/>
      <c r="N42" s="255"/>
      <c r="O42" s="255"/>
      <c r="P42" s="255"/>
    </row>
    <row r="43" spans="1:16" s="112" customFormat="1" ht="15.75">
      <c r="A43" s="31">
        <v>14</v>
      </c>
      <c r="B43" s="73" t="s">
        <v>66</v>
      </c>
      <c r="C43" s="89" t="s">
        <v>51</v>
      </c>
      <c r="D43" s="31" t="s">
        <v>47</v>
      </c>
      <c r="E43" s="123">
        <f>SUM(E30)</f>
        <v>940.89</v>
      </c>
      <c r="F43" s="226"/>
      <c r="G43" s="255"/>
      <c r="H43" s="123"/>
      <c r="I43" s="255"/>
      <c r="J43" s="255"/>
      <c r="K43" s="255"/>
      <c r="L43" s="255"/>
      <c r="M43" s="255"/>
      <c r="N43" s="255"/>
      <c r="O43" s="255"/>
      <c r="P43" s="255"/>
    </row>
    <row r="44" spans="1:16" s="112" customFormat="1">
      <c r="A44" s="31"/>
      <c r="B44" s="73"/>
      <c r="C44" s="227" t="s">
        <v>295</v>
      </c>
      <c r="D44" s="31" t="s">
        <v>33</v>
      </c>
      <c r="E44" s="76">
        <f>E43*0.18</f>
        <v>169</v>
      </c>
      <c r="F44" s="226"/>
      <c r="G44" s="255"/>
      <c r="H44" s="255"/>
      <c r="I44" s="255"/>
      <c r="J44" s="255"/>
      <c r="K44" s="255"/>
      <c r="L44" s="255"/>
      <c r="M44" s="255"/>
      <c r="N44" s="255"/>
      <c r="O44" s="255"/>
      <c r="P44" s="255"/>
    </row>
    <row r="45" spans="1:16" s="112" customFormat="1">
      <c r="A45" s="31"/>
      <c r="B45" s="73"/>
      <c r="C45" s="358" t="s">
        <v>343</v>
      </c>
      <c r="D45" s="31" t="s">
        <v>33</v>
      </c>
      <c r="E45" s="76">
        <f>E43*0.3</f>
        <v>282</v>
      </c>
      <c r="F45" s="226"/>
      <c r="G45" s="255"/>
      <c r="H45" s="255"/>
      <c r="I45" s="255"/>
      <c r="J45" s="255"/>
      <c r="K45" s="255"/>
      <c r="L45" s="255"/>
      <c r="M45" s="255"/>
      <c r="N45" s="255"/>
      <c r="O45" s="255"/>
      <c r="P45" s="255"/>
    </row>
    <row r="46" spans="1:16" s="4" customFormat="1" ht="25.5">
      <c r="A46" s="31">
        <f>A43+1</f>
        <v>15</v>
      </c>
      <c r="B46" s="73" t="s">
        <v>66</v>
      </c>
      <c r="C46" s="327" t="s">
        <v>188</v>
      </c>
      <c r="D46" s="31" t="s">
        <v>47</v>
      </c>
      <c r="E46" s="123">
        <v>115.26</v>
      </c>
      <c r="F46" s="226"/>
      <c r="G46" s="255"/>
      <c r="H46" s="123"/>
      <c r="I46" s="255"/>
      <c r="J46" s="255"/>
      <c r="K46" s="255"/>
      <c r="L46" s="255"/>
      <c r="M46" s="255"/>
      <c r="N46" s="255"/>
      <c r="O46" s="255"/>
      <c r="P46" s="255"/>
    </row>
    <row r="47" spans="1:16" s="4" customFormat="1" ht="15.75">
      <c r="A47" s="146"/>
      <c r="B47" s="2"/>
      <c r="C47" s="326" t="s">
        <v>318</v>
      </c>
      <c r="D47" s="146" t="s">
        <v>46</v>
      </c>
      <c r="E47" s="123">
        <f>E46*1.05</f>
        <v>121.02</v>
      </c>
      <c r="F47" s="226"/>
      <c r="G47" s="255"/>
      <c r="H47" s="255"/>
      <c r="I47" s="255"/>
      <c r="J47" s="255"/>
      <c r="K47" s="255"/>
      <c r="L47" s="255"/>
      <c r="M47" s="255"/>
      <c r="N47" s="255"/>
      <c r="O47" s="255"/>
      <c r="P47" s="255"/>
    </row>
    <row r="48" spans="1:16" s="4" customFormat="1">
      <c r="A48" s="146"/>
      <c r="B48" s="2"/>
      <c r="C48" s="227" t="s">
        <v>290</v>
      </c>
      <c r="D48" s="146" t="s">
        <v>33</v>
      </c>
      <c r="E48" s="76">
        <f>E46*6</f>
        <v>692</v>
      </c>
      <c r="F48" s="123"/>
      <c r="G48" s="123"/>
      <c r="H48" s="123"/>
      <c r="I48" s="255"/>
      <c r="J48" s="255"/>
      <c r="K48" s="255"/>
      <c r="L48" s="255"/>
      <c r="M48" s="255"/>
      <c r="N48" s="255"/>
      <c r="O48" s="255"/>
      <c r="P48" s="255"/>
    </row>
    <row r="49" spans="1:18" s="4" customFormat="1">
      <c r="A49" s="146"/>
      <c r="B49" s="2"/>
      <c r="C49" s="89" t="s">
        <v>319</v>
      </c>
      <c r="D49" s="146" t="s">
        <v>186</v>
      </c>
      <c r="E49" s="76">
        <f>E46*5</f>
        <v>576</v>
      </c>
      <c r="F49" s="123"/>
      <c r="G49" s="123"/>
      <c r="H49" s="123"/>
      <c r="I49" s="255"/>
      <c r="J49" s="255"/>
      <c r="K49" s="255"/>
      <c r="L49" s="255"/>
      <c r="M49" s="255"/>
      <c r="N49" s="255"/>
      <c r="O49" s="255"/>
      <c r="P49" s="255"/>
    </row>
    <row r="50" spans="1:18" s="112" customFormat="1" ht="15.75">
      <c r="A50" s="31">
        <f>A46+1</f>
        <v>16</v>
      </c>
      <c r="B50" s="73" t="s">
        <v>66</v>
      </c>
      <c r="C50" s="89" t="s">
        <v>189</v>
      </c>
      <c r="D50" s="31" t="s">
        <v>47</v>
      </c>
      <c r="E50" s="123">
        <f>E46</f>
        <v>115.26</v>
      </c>
      <c r="F50" s="226"/>
      <c r="G50" s="255"/>
      <c r="H50" s="123"/>
      <c r="I50" s="255"/>
      <c r="J50" s="255"/>
      <c r="K50" s="255"/>
      <c r="L50" s="255"/>
      <c r="M50" s="255"/>
      <c r="N50" s="255"/>
      <c r="O50" s="255"/>
      <c r="P50" s="255"/>
    </row>
    <row r="51" spans="1:18" s="112" customFormat="1" ht="15.75">
      <c r="A51" s="31"/>
      <c r="B51" s="73"/>
      <c r="C51" s="227" t="s">
        <v>291</v>
      </c>
      <c r="D51" s="31" t="s">
        <v>47</v>
      </c>
      <c r="E51" s="123">
        <f>E50*1.03</f>
        <v>118.72</v>
      </c>
      <c r="F51" s="226"/>
      <c r="G51" s="255"/>
      <c r="H51" s="255"/>
      <c r="I51" s="255"/>
      <c r="J51" s="255"/>
      <c r="K51" s="255"/>
      <c r="L51" s="255"/>
      <c r="M51" s="255"/>
      <c r="N51" s="255"/>
      <c r="O51" s="255"/>
      <c r="P51" s="255"/>
    </row>
    <row r="52" spans="1:18" s="112" customFormat="1">
      <c r="A52" s="31"/>
      <c r="B52" s="73"/>
      <c r="C52" s="227" t="s">
        <v>290</v>
      </c>
      <c r="D52" s="31" t="s">
        <v>33</v>
      </c>
      <c r="E52" s="123">
        <f>E50*6</f>
        <v>691.56</v>
      </c>
      <c r="F52" s="226"/>
      <c r="G52" s="255"/>
      <c r="H52" s="255"/>
      <c r="I52" s="255"/>
      <c r="J52" s="255"/>
      <c r="K52" s="255"/>
      <c r="L52" s="255"/>
      <c r="M52" s="255"/>
      <c r="N52" s="255"/>
      <c r="O52" s="255"/>
      <c r="P52" s="255"/>
    </row>
    <row r="53" spans="1:18" s="112" customFormat="1">
      <c r="A53" s="31"/>
      <c r="B53" s="73"/>
      <c r="C53" s="89" t="s">
        <v>190</v>
      </c>
      <c r="D53" s="31" t="s">
        <v>35</v>
      </c>
      <c r="E53" s="123">
        <v>500</v>
      </c>
      <c r="F53" s="226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  <row r="54" spans="1:18" s="112" customFormat="1" ht="15.75">
      <c r="A54" s="121">
        <f>A50+1</f>
        <v>17</v>
      </c>
      <c r="B54" s="73" t="s">
        <v>66</v>
      </c>
      <c r="C54" s="89" t="s">
        <v>191</v>
      </c>
      <c r="D54" s="31" t="s">
        <v>47</v>
      </c>
      <c r="E54" s="123">
        <f>SUM(E46)</f>
        <v>115.26</v>
      </c>
      <c r="F54" s="226"/>
      <c r="G54" s="255"/>
      <c r="H54" s="123"/>
      <c r="I54" s="255"/>
      <c r="J54" s="255"/>
      <c r="K54" s="255"/>
      <c r="L54" s="255"/>
      <c r="M54" s="255"/>
      <c r="N54" s="255"/>
      <c r="O54" s="255"/>
      <c r="P54" s="255"/>
    </row>
    <row r="55" spans="1:18" s="112" customFormat="1">
      <c r="A55" s="31"/>
      <c r="B55" s="73"/>
      <c r="C55" s="227" t="s">
        <v>293</v>
      </c>
      <c r="D55" s="31" t="s">
        <v>33</v>
      </c>
      <c r="E55" s="76">
        <f>E54*0.18</f>
        <v>21</v>
      </c>
      <c r="F55" s="226"/>
      <c r="G55" s="255"/>
      <c r="H55" s="255"/>
      <c r="I55" s="255"/>
      <c r="J55" s="255"/>
      <c r="K55" s="255"/>
      <c r="L55" s="255"/>
      <c r="M55" s="255"/>
      <c r="N55" s="255"/>
      <c r="O55" s="255"/>
      <c r="P55" s="255"/>
    </row>
    <row r="56" spans="1:18" s="112" customFormat="1">
      <c r="A56" s="31"/>
      <c r="B56" s="73"/>
      <c r="C56" s="227" t="s">
        <v>294</v>
      </c>
      <c r="D56" s="31" t="s">
        <v>33</v>
      </c>
      <c r="E56" s="76">
        <f>E54*1.8*2.5</f>
        <v>519</v>
      </c>
      <c r="F56" s="226"/>
      <c r="G56" s="255"/>
      <c r="H56" s="255"/>
      <c r="I56" s="255"/>
      <c r="J56" s="255"/>
      <c r="K56" s="255"/>
      <c r="L56" s="255"/>
      <c r="M56" s="255"/>
      <c r="N56" s="255"/>
      <c r="O56" s="255"/>
      <c r="P56" s="255"/>
    </row>
    <row r="57" spans="1:18" s="112" customFormat="1" ht="15.75">
      <c r="A57" s="31">
        <f>A54+1</f>
        <v>18</v>
      </c>
      <c r="B57" s="73" t="s">
        <v>66</v>
      </c>
      <c r="C57" s="89" t="s">
        <v>192</v>
      </c>
      <c r="D57" s="31" t="s">
        <v>47</v>
      </c>
      <c r="E57" s="123">
        <f>E54</f>
        <v>115.26</v>
      </c>
      <c r="F57" s="226"/>
      <c r="G57" s="255"/>
      <c r="H57" s="123"/>
      <c r="I57" s="255"/>
      <c r="J57" s="255"/>
      <c r="K57" s="255"/>
      <c r="L57" s="255"/>
      <c r="M57" s="255"/>
      <c r="N57" s="255"/>
      <c r="O57" s="255"/>
      <c r="P57" s="255"/>
    </row>
    <row r="58" spans="1:18" s="112" customFormat="1">
      <c r="A58" s="31"/>
      <c r="B58" s="73"/>
      <c r="C58" s="227" t="s">
        <v>295</v>
      </c>
      <c r="D58" s="31" t="s">
        <v>33</v>
      </c>
      <c r="E58" s="76">
        <f>E57*0.18</f>
        <v>21</v>
      </c>
      <c r="F58" s="226"/>
      <c r="G58" s="255"/>
      <c r="H58" s="255"/>
      <c r="I58" s="255"/>
      <c r="J58" s="255"/>
      <c r="K58" s="255"/>
      <c r="L58" s="255"/>
      <c r="M58" s="255"/>
      <c r="N58" s="255"/>
      <c r="O58" s="255"/>
      <c r="P58" s="255"/>
    </row>
    <row r="59" spans="1:18" s="112" customFormat="1">
      <c r="A59" s="31"/>
      <c r="B59" s="73"/>
      <c r="C59" s="358" t="s">
        <v>343</v>
      </c>
      <c r="D59" s="31" t="s">
        <v>33</v>
      </c>
      <c r="E59" s="76">
        <f>E57*0.3</f>
        <v>35</v>
      </c>
      <c r="F59" s="226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R59" s="113"/>
    </row>
    <row r="60" spans="1:18" s="112" customFormat="1" ht="25.5">
      <c r="A60" s="29">
        <v>19</v>
      </c>
      <c r="B60" s="2" t="s">
        <v>39</v>
      </c>
      <c r="C60" s="355" t="s">
        <v>348</v>
      </c>
      <c r="D60" s="31" t="s">
        <v>126</v>
      </c>
      <c r="E60" s="299">
        <v>22</v>
      </c>
      <c r="F60" s="255"/>
      <c r="G60" s="255"/>
      <c r="H60" s="255"/>
      <c r="I60" s="255"/>
      <c r="J60" s="255"/>
      <c r="K60" s="255"/>
      <c r="L60" s="255"/>
      <c r="M60" s="255"/>
      <c r="N60" s="123"/>
      <c r="O60" s="255"/>
      <c r="P60" s="255"/>
    </row>
    <row r="61" spans="1:18" s="112" customFormat="1">
      <c r="A61" s="31">
        <v>20</v>
      </c>
      <c r="B61" s="73" t="s">
        <v>273</v>
      </c>
      <c r="C61" s="89" t="s">
        <v>274</v>
      </c>
      <c r="D61" s="31" t="s">
        <v>35</v>
      </c>
      <c r="E61" s="226">
        <v>156.9</v>
      </c>
      <c r="F61" s="226"/>
      <c r="G61" s="255"/>
      <c r="H61" s="123"/>
      <c r="I61" s="255"/>
      <c r="J61" s="255"/>
      <c r="K61" s="255"/>
      <c r="L61" s="255"/>
      <c r="M61" s="255"/>
      <c r="N61" s="255"/>
      <c r="O61" s="255"/>
      <c r="P61" s="255"/>
    </row>
    <row r="62" spans="1:18" s="112" customFormat="1">
      <c r="A62" s="29">
        <v>21</v>
      </c>
      <c r="B62" s="73" t="s">
        <v>66</v>
      </c>
      <c r="C62" s="89" t="s">
        <v>214</v>
      </c>
      <c r="D62" s="31" t="s">
        <v>130</v>
      </c>
      <c r="E62" s="123">
        <v>49.6</v>
      </c>
      <c r="F62" s="226"/>
      <c r="G62" s="255"/>
      <c r="H62" s="123"/>
      <c r="I62" s="255"/>
      <c r="J62" s="255"/>
      <c r="K62" s="255"/>
      <c r="L62" s="255"/>
      <c r="M62" s="255"/>
      <c r="N62" s="255"/>
      <c r="O62" s="255"/>
      <c r="P62" s="255"/>
    </row>
    <row r="63" spans="1:18" s="112" customFormat="1" ht="15.75">
      <c r="A63" s="121">
        <v>22</v>
      </c>
      <c r="B63" s="73" t="s">
        <v>204</v>
      </c>
      <c r="C63" s="89" t="s">
        <v>276</v>
      </c>
      <c r="D63" s="31" t="s">
        <v>47</v>
      </c>
      <c r="E63" s="123">
        <v>53.76</v>
      </c>
      <c r="F63" s="226"/>
      <c r="G63" s="255"/>
      <c r="H63" s="123"/>
      <c r="I63" s="255"/>
      <c r="J63" s="255"/>
      <c r="K63" s="255"/>
      <c r="L63" s="255"/>
      <c r="M63" s="255"/>
      <c r="N63" s="255"/>
      <c r="O63" s="255"/>
      <c r="P63" s="255"/>
    </row>
    <row r="64" spans="1:18" s="112" customFormat="1">
      <c r="A64" s="31"/>
      <c r="B64" s="73"/>
      <c r="C64" s="333" t="s">
        <v>320</v>
      </c>
      <c r="D64" s="31" t="s">
        <v>33</v>
      </c>
      <c r="E64" s="76">
        <f>SUM(E63)*0.2</f>
        <v>11</v>
      </c>
      <c r="F64" s="226"/>
      <c r="G64" s="255"/>
      <c r="H64" s="255"/>
      <c r="I64" s="255"/>
      <c r="J64" s="255"/>
      <c r="K64" s="255"/>
      <c r="L64" s="255"/>
      <c r="M64" s="255"/>
      <c r="N64" s="255"/>
      <c r="O64" s="255"/>
      <c r="P64" s="255"/>
    </row>
    <row r="65" spans="1:16" s="112" customFormat="1">
      <c r="A65" s="31"/>
      <c r="B65" s="73"/>
      <c r="C65" s="89" t="s">
        <v>322</v>
      </c>
      <c r="D65" s="31" t="s">
        <v>33</v>
      </c>
      <c r="E65" s="76">
        <f>SUM(E63)*6</f>
        <v>323</v>
      </c>
      <c r="F65" s="226"/>
      <c r="G65" s="255"/>
      <c r="H65" s="255"/>
      <c r="I65" s="255"/>
      <c r="J65" s="255"/>
      <c r="K65" s="255"/>
      <c r="L65" s="255"/>
      <c r="M65" s="255"/>
      <c r="N65" s="255"/>
      <c r="O65" s="255"/>
      <c r="P65" s="255"/>
    </row>
    <row r="66" spans="1:16" s="112" customFormat="1">
      <c r="A66" s="31"/>
      <c r="B66" s="73"/>
      <c r="C66" s="89" t="s">
        <v>323</v>
      </c>
      <c r="D66" s="31" t="s">
        <v>33</v>
      </c>
      <c r="E66" s="76">
        <f>SUM(E63)*3</f>
        <v>161</v>
      </c>
      <c r="F66" s="226"/>
      <c r="G66" s="255"/>
      <c r="H66" s="255"/>
      <c r="I66" s="255"/>
      <c r="J66" s="255"/>
      <c r="K66" s="255"/>
      <c r="L66" s="255"/>
      <c r="M66" s="255"/>
      <c r="N66" s="255"/>
      <c r="O66" s="255"/>
      <c r="P66" s="255"/>
    </row>
    <row r="67" spans="1:16" s="112" customFormat="1" ht="12.75" customHeight="1">
      <c r="A67" s="31">
        <v>23</v>
      </c>
      <c r="B67" s="125" t="s">
        <v>54</v>
      </c>
      <c r="C67" s="291" t="s">
        <v>216</v>
      </c>
      <c r="D67" s="334" t="s">
        <v>130</v>
      </c>
      <c r="E67" s="335">
        <v>107.52</v>
      </c>
      <c r="F67" s="336"/>
      <c r="G67" s="284"/>
      <c r="H67" s="126"/>
      <c r="I67" s="337"/>
      <c r="J67" s="284"/>
      <c r="K67" s="284"/>
      <c r="L67" s="284"/>
      <c r="M67" s="284"/>
      <c r="N67" s="284"/>
      <c r="O67" s="284"/>
      <c r="P67" s="284"/>
    </row>
    <row r="68" spans="1:16" s="112" customFormat="1" ht="12.75" customHeight="1">
      <c r="A68" s="31">
        <v>24</v>
      </c>
      <c r="B68" s="84" t="s">
        <v>141</v>
      </c>
      <c r="C68" s="338" t="s">
        <v>217</v>
      </c>
      <c r="D68" s="339" t="s">
        <v>130</v>
      </c>
      <c r="E68" s="335">
        <v>107.52</v>
      </c>
      <c r="F68" s="340"/>
      <c r="G68" s="340"/>
      <c r="H68" s="123"/>
      <c r="I68" s="123"/>
      <c r="J68" s="123"/>
      <c r="K68" s="248"/>
      <c r="L68" s="248"/>
      <c r="M68" s="248"/>
      <c r="N68" s="248"/>
      <c r="O68" s="248"/>
      <c r="P68" s="248"/>
    </row>
    <row r="69" spans="1:16" s="112" customFormat="1" ht="25.5">
      <c r="A69" s="31">
        <v>25</v>
      </c>
      <c r="B69" s="84" t="s">
        <v>141</v>
      </c>
      <c r="C69" s="291" t="s">
        <v>349</v>
      </c>
      <c r="D69" s="341" t="s">
        <v>130</v>
      </c>
      <c r="E69" s="123">
        <f>E68*1</f>
        <v>107.52</v>
      </c>
      <c r="F69" s="342"/>
      <c r="G69" s="340"/>
      <c r="H69" s="123"/>
      <c r="I69" s="123"/>
      <c r="J69" s="123"/>
      <c r="K69" s="255"/>
      <c r="L69" s="255"/>
      <c r="M69" s="255"/>
      <c r="N69" s="255"/>
      <c r="O69" s="255"/>
      <c r="P69" s="255"/>
    </row>
    <row r="70" spans="1:16" s="112" customFormat="1">
      <c r="A70" s="31"/>
      <c r="B70" s="84"/>
      <c r="C70" s="291" t="s">
        <v>321</v>
      </c>
      <c r="D70" s="341" t="s">
        <v>33</v>
      </c>
      <c r="E70" s="277">
        <f>E69*1.8*2</f>
        <v>387.07</v>
      </c>
      <c r="F70" s="342"/>
      <c r="G70" s="340"/>
      <c r="H70" s="123"/>
      <c r="I70" s="123"/>
      <c r="J70" s="123"/>
      <c r="K70" s="248"/>
      <c r="L70" s="248"/>
      <c r="M70" s="248"/>
      <c r="N70" s="248"/>
      <c r="O70" s="248"/>
      <c r="P70" s="248"/>
    </row>
    <row r="71" spans="1:16" s="112" customFormat="1" ht="25.5">
      <c r="A71" s="29">
        <v>26</v>
      </c>
      <c r="B71" s="84" t="s">
        <v>141</v>
      </c>
      <c r="C71" s="291" t="s">
        <v>350</v>
      </c>
      <c r="D71" s="341" t="s">
        <v>130</v>
      </c>
      <c r="E71" s="123">
        <v>107.52</v>
      </c>
      <c r="F71" s="342"/>
      <c r="G71" s="340"/>
      <c r="H71" s="123"/>
      <c r="I71" s="123"/>
      <c r="J71" s="123"/>
      <c r="K71" s="255"/>
      <c r="L71" s="255"/>
      <c r="M71" s="255"/>
      <c r="N71" s="255"/>
      <c r="O71" s="255"/>
      <c r="P71" s="255"/>
    </row>
    <row r="72" spans="1:16" s="112" customFormat="1">
      <c r="A72" s="29"/>
      <c r="B72" s="84"/>
      <c r="C72" s="291" t="s">
        <v>324</v>
      </c>
      <c r="D72" s="341" t="s">
        <v>33</v>
      </c>
      <c r="E72" s="277">
        <f>E71*0.8</f>
        <v>86.02</v>
      </c>
      <c r="F72" s="342"/>
      <c r="G72" s="340"/>
      <c r="H72" s="123"/>
      <c r="I72" s="123"/>
      <c r="J72" s="123"/>
      <c r="K72" s="248"/>
      <c r="L72" s="248"/>
      <c r="M72" s="248"/>
      <c r="N72" s="248"/>
      <c r="O72" s="248"/>
      <c r="P72" s="248"/>
    </row>
    <row r="73" spans="1:16" s="112" customFormat="1" ht="15.75">
      <c r="A73" s="29">
        <v>27</v>
      </c>
      <c r="B73" s="73" t="s">
        <v>66</v>
      </c>
      <c r="C73" s="89" t="s">
        <v>215</v>
      </c>
      <c r="D73" s="31" t="s">
        <v>47</v>
      </c>
      <c r="E73" s="123">
        <v>53.76</v>
      </c>
      <c r="F73" s="226"/>
      <c r="G73" s="255"/>
      <c r="H73" s="123"/>
      <c r="I73" s="255"/>
      <c r="J73" s="255"/>
      <c r="K73" s="255"/>
      <c r="L73" s="255"/>
      <c r="M73" s="255"/>
      <c r="N73" s="255"/>
      <c r="O73" s="255"/>
      <c r="P73" s="255"/>
    </row>
    <row r="74" spans="1:16" s="112" customFormat="1">
      <c r="A74" s="29"/>
      <c r="B74" s="73"/>
      <c r="C74" s="333" t="s">
        <v>320</v>
      </c>
      <c r="D74" s="31" t="s">
        <v>33</v>
      </c>
      <c r="E74" s="123">
        <f>SUM(E73)*0.2</f>
        <v>10.75</v>
      </c>
      <c r="F74" s="226"/>
      <c r="G74" s="255"/>
      <c r="H74" s="123"/>
      <c r="I74" s="255"/>
      <c r="J74" s="255"/>
      <c r="K74" s="255"/>
      <c r="L74" s="255"/>
      <c r="M74" s="255"/>
      <c r="N74" s="255"/>
      <c r="O74" s="255"/>
      <c r="P74" s="255"/>
    </row>
    <row r="75" spans="1:16" s="112" customFormat="1">
      <c r="A75" s="29"/>
      <c r="B75" s="73"/>
      <c r="C75" s="89" t="s">
        <v>220</v>
      </c>
      <c r="D75" s="31" t="s">
        <v>130</v>
      </c>
      <c r="E75" s="123">
        <f>SUM(E73)*1.1</f>
        <v>59.14</v>
      </c>
      <c r="F75" s="226"/>
      <c r="G75" s="255"/>
      <c r="H75" s="123"/>
      <c r="I75" s="255"/>
      <c r="J75" s="255"/>
      <c r="K75" s="255"/>
      <c r="L75" s="255"/>
      <c r="M75" s="255"/>
      <c r="N75" s="255"/>
      <c r="O75" s="255"/>
      <c r="P75" s="255"/>
    </row>
    <row r="76" spans="1:16" s="112" customFormat="1">
      <c r="A76" s="29"/>
      <c r="B76" s="73"/>
      <c r="C76" s="89" t="s">
        <v>221</v>
      </c>
      <c r="D76" s="31" t="s">
        <v>130</v>
      </c>
      <c r="E76" s="123">
        <v>10</v>
      </c>
      <c r="F76" s="226"/>
      <c r="G76" s="255"/>
      <c r="H76" s="123"/>
      <c r="I76" s="255"/>
      <c r="J76" s="255"/>
      <c r="K76" s="255"/>
      <c r="L76" s="255"/>
      <c r="M76" s="255"/>
      <c r="N76" s="255"/>
      <c r="O76" s="255"/>
      <c r="P76" s="255"/>
    </row>
    <row r="77" spans="1:16" s="112" customFormat="1">
      <c r="A77" s="29"/>
      <c r="B77" s="73"/>
      <c r="C77" s="89" t="s">
        <v>219</v>
      </c>
      <c r="D77" s="31" t="s">
        <v>132</v>
      </c>
      <c r="E77" s="123">
        <v>6</v>
      </c>
      <c r="F77" s="226"/>
      <c r="G77" s="255"/>
      <c r="H77" s="255"/>
      <c r="I77" s="255"/>
      <c r="J77" s="255"/>
      <c r="K77" s="255"/>
      <c r="L77" s="255"/>
      <c r="M77" s="255"/>
      <c r="N77" s="255"/>
      <c r="O77" s="255"/>
      <c r="P77" s="255"/>
    </row>
    <row r="78" spans="1:16" s="112" customFormat="1" ht="12.75" customHeight="1">
      <c r="A78" s="29">
        <v>28</v>
      </c>
      <c r="B78" s="73" t="s">
        <v>66</v>
      </c>
      <c r="C78" s="89" t="s">
        <v>279</v>
      </c>
      <c r="D78" s="31" t="s">
        <v>47</v>
      </c>
      <c r="E78" s="123">
        <v>49.6</v>
      </c>
      <c r="F78" s="226"/>
      <c r="G78" s="255"/>
      <c r="H78" s="123"/>
      <c r="I78" s="255"/>
      <c r="J78" s="255"/>
      <c r="K78" s="255"/>
      <c r="L78" s="255"/>
      <c r="M78" s="255"/>
      <c r="N78" s="255"/>
      <c r="O78" s="255"/>
      <c r="P78" s="255"/>
    </row>
    <row r="79" spans="1:16" s="112" customFormat="1">
      <c r="A79" s="29">
        <v>29</v>
      </c>
      <c r="B79" s="73" t="s">
        <v>66</v>
      </c>
      <c r="C79" s="89" t="s">
        <v>277</v>
      </c>
      <c r="D79" s="31" t="s">
        <v>130</v>
      </c>
      <c r="E79" s="123">
        <v>11.32</v>
      </c>
      <c r="F79" s="226"/>
      <c r="G79" s="255"/>
      <c r="H79" s="123"/>
      <c r="I79" s="255"/>
      <c r="J79" s="255"/>
      <c r="K79" s="255"/>
      <c r="L79" s="255"/>
      <c r="M79" s="255"/>
      <c r="N79" s="255"/>
      <c r="O79" s="255"/>
      <c r="P79" s="255"/>
    </row>
    <row r="80" spans="1:16" s="112" customFormat="1" ht="15.75">
      <c r="A80" s="29">
        <v>30</v>
      </c>
      <c r="B80" s="73" t="s">
        <v>66</v>
      </c>
      <c r="C80" s="89" t="s">
        <v>218</v>
      </c>
      <c r="D80" s="31" t="s">
        <v>47</v>
      </c>
      <c r="E80" s="123">
        <v>53.76</v>
      </c>
      <c r="F80" s="226"/>
      <c r="G80" s="255"/>
      <c r="H80" s="123"/>
      <c r="I80" s="255"/>
      <c r="J80" s="255"/>
      <c r="K80" s="255"/>
      <c r="L80" s="255"/>
      <c r="M80" s="255"/>
      <c r="N80" s="255"/>
      <c r="O80" s="255"/>
      <c r="P80" s="255"/>
    </row>
    <row r="81" spans="1:17" s="112" customFormat="1">
      <c r="A81" s="29"/>
      <c r="B81" s="73"/>
      <c r="C81" s="227" t="s">
        <v>295</v>
      </c>
      <c r="D81" s="31" t="s">
        <v>33</v>
      </c>
      <c r="E81" s="76">
        <f>E80*0.18</f>
        <v>10</v>
      </c>
      <c r="F81" s="226"/>
      <c r="G81" s="255"/>
      <c r="H81" s="255"/>
      <c r="I81" s="255"/>
      <c r="J81" s="255"/>
      <c r="K81" s="255"/>
      <c r="L81" s="255"/>
      <c r="M81" s="255"/>
      <c r="N81" s="255"/>
      <c r="O81" s="255"/>
      <c r="P81" s="255"/>
    </row>
    <row r="82" spans="1:17" s="112" customFormat="1">
      <c r="A82" s="29"/>
      <c r="B82" s="73"/>
      <c r="C82" s="358" t="s">
        <v>343</v>
      </c>
      <c r="D82" s="31" t="s">
        <v>33</v>
      </c>
      <c r="E82" s="76">
        <f>E80*0.3</f>
        <v>16</v>
      </c>
      <c r="F82" s="226"/>
      <c r="G82" s="255"/>
      <c r="H82" s="255"/>
      <c r="I82" s="255"/>
      <c r="J82" s="255"/>
      <c r="K82" s="255"/>
      <c r="L82" s="255"/>
      <c r="M82" s="255"/>
      <c r="N82" s="255"/>
      <c r="O82" s="255"/>
      <c r="P82" s="255"/>
    </row>
    <row r="83" spans="1:17" s="112" customFormat="1" ht="12.75" customHeight="1">
      <c r="A83" s="84" t="s">
        <v>278</v>
      </c>
      <c r="B83" s="125" t="s">
        <v>141</v>
      </c>
      <c r="C83" s="350" t="s">
        <v>160</v>
      </c>
      <c r="D83" s="351" t="s">
        <v>35</v>
      </c>
      <c r="E83" s="337">
        <v>105</v>
      </c>
      <c r="F83" s="352"/>
      <c r="G83" s="336"/>
      <c r="H83" s="337"/>
      <c r="I83" s="353"/>
      <c r="J83" s="126"/>
      <c r="K83" s="337"/>
      <c r="L83" s="337"/>
      <c r="M83" s="337"/>
      <c r="N83" s="337"/>
      <c r="O83" s="337"/>
      <c r="P83" s="337"/>
    </row>
    <row r="84" spans="1:17" s="112" customFormat="1">
      <c r="A84" s="233"/>
      <c r="B84" s="343"/>
      <c r="C84" s="354" t="s">
        <v>206</v>
      </c>
      <c r="D84" s="344" t="s">
        <v>133</v>
      </c>
      <c r="E84" s="345">
        <v>115</v>
      </c>
      <c r="F84" s="346"/>
      <c r="G84" s="347"/>
      <c r="H84" s="345"/>
      <c r="I84" s="348"/>
      <c r="J84" s="349"/>
      <c r="K84" s="345"/>
      <c r="L84" s="345"/>
      <c r="M84" s="345"/>
      <c r="N84" s="345"/>
      <c r="O84" s="345"/>
      <c r="P84" s="345"/>
    </row>
    <row r="85" spans="1:17" s="112" customFormat="1" ht="12.75" customHeight="1" thickBot="1">
      <c r="A85" s="149"/>
      <c r="B85" s="127"/>
      <c r="C85" s="290" t="s">
        <v>76</v>
      </c>
      <c r="D85" s="150" t="s">
        <v>128</v>
      </c>
      <c r="E85" s="282">
        <v>1</v>
      </c>
      <c r="F85" s="280"/>
      <c r="G85" s="281"/>
      <c r="H85" s="282"/>
      <c r="I85" s="283"/>
      <c r="J85" s="128"/>
      <c r="K85" s="282"/>
      <c r="L85" s="282"/>
      <c r="M85" s="282"/>
      <c r="N85" s="282"/>
      <c r="O85" s="282"/>
      <c r="P85" s="282"/>
    </row>
    <row r="86" spans="1:17" s="50" customFormat="1" ht="13.5" thickBot="1">
      <c r="A86" s="44"/>
      <c r="B86" s="1"/>
      <c r="C86" s="45" t="s">
        <v>25</v>
      </c>
      <c r="D86" s="46"/>
      <c r="E86" s="47"/>
      <c r="F86" s="48"/>
      <c r="G86" s="48"/>
      <c r="H86" s="48"/>
      <c r="I86" s="48"/>
      <c r="J86" s="48"/>
      <c r="K86" s="48"/>
      <c r="L86" s="49"/>
      <c r="M86" s="49"/>
      <c r="N86" s="49"/>
      <c r="O86" s="49"/>
      <c r="P86" s="151"/>
    </row>
    <row r="87" spans="1:17">
      <c r="H87" s="131"/>
      <c r="I87" s="131"/>
      <c r="J87" s="52"/>
      <c r="K87" s="52" t="s">
        <v>26</v>
      </c>
      <c r="L87" s="53"/>
      <c r="M87" s="54"/>
      <c r="N87" s="54"/>
      <c r="O87" s="54"/>
      <c r="P87" s="55"/>
    </row>
    <row r="88" spans="1:17">
      <c r="A88" s="56"/>
      <c r="B88" s="56"/>
      <c r="C88" s="56"/>
      <c r="J88" s="57"/>
      <c r="K88" s="57"/>
      <c r="L88" s="57" t="s">
        <v>77</v>
      </c>
      <c r="M88" s="58"/>
      <c r="N88" s="58"/>
      <c r="O88" s="58"/>
      <c r="P88" s="79"/>
    </row>
    <row r="89" spans="1:17">
      <c r="N89" s="27"/>
      <c r="O89" s="27"/>
      <c r="P89" s="80"/>
    </row>
    <row r="90" spans="1:17" s="4" customFormat="1">
      <c r="A90" s="59"/>
      <c r="B90" s="60"/>
      <c r="C90" s="59"/>
      <c r="D90" s="59"/>
      <c r="E90" s="61"/>
      <c r="F90" s="62"/>
      <c r="G90" s="62"/>
      <c r="H90" s="62"/>
      <c r="Q90" s="67"/>
    </row>
    <row r="91" spans="1:17" s="4" customFormat="1">
      <c r="A91" s="63"/>
      <c r="B91" s="64"/>
      <c r="C91" s="65"/>
      <c r="P91" s="83"/>
    </row>
    <row r="92" spans="1:17" s="4" customFormat="1">
      <c r="B92" s="65" t="s">
        <v>27</v>
      </c>
      <c r="C92" s="66"/>
      <c r="D92" s="38"/>
      <c r="E92" s="67"/>
      <c r="J92" s="4" t="s">
        <v>28</v>
      </c>
      <c r="K92" s="68"/>
      <c r="L92" s="68"/>
      <c r="M92" s="68"/>
      <c r="N92" s="38"/>
    </row>
    <row r="93" spans="1:17" s="4" customFormat="1">
      <c r="C93" s="62" t="s">
        <v>29</v>
      </c>
      <c r="D93" s="69"/>
      <c r="L93" s="65" t="s">
        <v>29</v>
      </c>
      <c r="N93" s="38"/>
    </row>
  </sheetData>
  <mergeCells count="10">
    <mergeCell ref="L10:P11"/>
    <mergeCell ref="A1:P1"/>
    <mergeCell ref="A2:P2"/>
    <mergeCell ref="N7:O7"/>
    <mergeCell ref="A10:A12"/>
    <mergeCell ref="B10:B12"/>
    <mergeCell ref="C10:C12"/>
    <mergeCell ref="D10:D12"/>
    <mergeCell ref="E10:E12"/>
    <mergeCell ref="F10:K11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L51" sqref="L51"/>
    </sheetView>
  </sheetViews>
  <sheetFormatPr defaultRowHeight="12.75"/>
  <cols>
    <col min="1" max="1" width="3.28515625" style="51" customWidth="1"/>
    <col min="2" max="2" width="7.42578125" style="51" customWidth="1"/>
    <col min="3" max="3" width="57.42578125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6" style="19" customWidth="1"/>
    <col min="8" max="8" width="6.28515625" style="19" customWidth="1"/>
    <col min="9" max="9" width="7.28515625" style="19" customWidth="1"/>
    <col min="10" max="10" width="8.710937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0" t="s">
        <v>90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82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41"/>
      <c r="I7" s="7"/>
      <c r="J7" s="7"/>
      <c r="K7" s="7"/>
      <c r="L7" s="7"/>
      <c r="M7" s="7"/>
      <c r="N7" s="7"/>
      <c r="O7" s="7"/>
      <c r="P7" s="7"/>
    </row>
    <row r="8" spans="1:16">
      <c r="A8" s="17"/>
      <c r="B8" s="17"/>
      <c r="F8" s="21"/>
      <c r="K8" s="7"/>
      <c r="L8" s="15" t="s">
        <v>75</v>
      </c>
      <c r="M8" s="7"/>
      <c r="N8" s="412"/>
      <c r="O8" s="412"/>
      <c r="P8" s="7"/>
    </row>
    <row r="9" spans="1:16">
      <c r="A9" s="17"/>
      <c r="B9" s="17"/>
      <c r="F9" s="21"/>
      <c r="L9" s="23"/>
      <c r="M9" s="24"/>
      <c r="N9" s="22"/>
      <c r="O9" s="24"/>
      <c r="P9" s="24"/>
    </row>
    <row r="10" spans="1:16">
      <c r="A10" s="25"/>
      <c r="B10" s="25"/>
      <c r="C10" s="26"/>
      <c r="L10" s="7"/>
      <c r="M10" s="7"/>
      <c r="N10" s="7"/>
      <c r="O10" s="7"/>
    </row>
    <row r="11" spans="1:16" s="16" customFormat="1" ht="6" customHeight="1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16" s="16" customFormat="1" ht="6.75" customHeight="1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16" s="16" customFormat="1" ht="44.25" customHeight="1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16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29"/>
      <c r="B15" s="2"/>
      <c r="C15" s="28"/>
      <c r="D15" s="31"/>
      <c r="E15" s="32"/>
      <c r="F15" s="36"/>
      <c r="G15" s="34"/>
      <c r="H15" s="35"/>
      <c r="I15" s="35"/>
      <c r="J15" s="35"/>
      <c r="K15" s="35"/>
      <c r="L15" s="34"/>
      <c r="M15" s="35"/>
      <c r="N15" s="35"/>
      <c r="O15" s="35"/>
      <c r="P15" s="35"/>
    </row>
    <row r="16" spans="1:16" s="16" customFormat="1" ht="15.75">
      <c r="A16" s="29">
        <v>1</v>
      </c>
      <c r="B16" s="2" t="s">
        <v>54</v>
      </c>
      <c r="C16" s="30" t="s">
        <v>60</v>
      </c>
      <c r="D16" s="31" t="s">
        <v>47</v>
      </c>
      <c r="E16" s="32">
        <v>44.75</v>
      </c>
      <c r="F16" s="279"/>
      <c r="G16" s="263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1:16" s="16" customFormat="1" ht="25.5">
      <c r="A17" s="29">
        <v>2</v>
      </c>
      <c r="B17" s="2" t="s">
        <v>54</v>
      </c>
      <c r="C17" s="30" t="s">
        <v>83</v>
      </c>
      <c r="D17" s="31" t="s">
        <v>47</v>
      </c>
      <c r="E17" s="32">
        <v>78.180000000000007</v>
      </c>
      <c r="F17" s="279"/>
      <c r="G17" s="263"/>
      <c r="H17" s="255"/>
      <c r="I17" s="255"/>
      <c r="J17" s="255"/>
      <c r="K17" s="255"/>
      <c r="L17" s="255"/>
      <c r="M17" s="255"/>
      <c r="N17" s="255"/>
      <c r="O17" s="255"/>
      <c r="P17" s="255"/>
    </row>
    <row r="18" spans="1:16" s="16" customFormat="1" ht="15.75">
      <c r="A18" s="29">
        <f t="shared" ref="A18:A21" si="1">A17+1</f>
        <v>3</v>
      </c>
      <c r="B18" s="2" t="s">
        <v>40</v>
      </c>
      <c r="C18" s="30" t="s">
        <v>61</v>
      </c>
      <c r="D18" s="31" t="s">
        <v>48</v>
      </c>
      <c r="E18" s="32">
        <v>100</v>
      </c>
      <c r="F18" s="265"/>
      <c r="G18" s="263"/>
      <c r="H18" s="255"/>
      <c r="I18" s="255"/>
      <c r="J18" s="255"/>
      <c r="K18" s="255"/>
      <c r="L18" s="255"/>
      <c r="M18" s="255"/>
      <c r="N18" s="255"/>
      <c r="O18" s="255"/>
      <c r="P18" s="255"/>
    </row>
    <row r="19" spans="1:16" s="16" customFormat="1" ht="15.75">
      <c r="A19" s="29">
        <f t="shared" si="1"/>
        <v>4</v>
      </c>
      <c r="B19" s="2" t="s">
        <v>40</v>
      </c>
      <c r="C19" s="30" t="s">
        <v>84</v>
      </c>
      <c r="D19" s="31" t="s">
        <v>47</v>
      </c>
      <c r="E19" s="32">
        <v>168.09</v>
      </c>
      <c r="F19" s="265"/>
      <c r="G19" s="263"/>
      <c r="H19" s="255"/>
      <c r="I19" s="255"/>
      <c r="J19" s="255"/>
      <c r="K19" s="255"/>
      <c r="L19" s="255"/>
      <c r="M19" s="255"/>
      <c r="N19" s="255"/>
      <c r="O19" s="255"/>
      <c r="P19" s="255"/>
    </row>
    <row r="20" spans="1:16" s="16" customFormat="1" ht="25.5">
      <c r="A20" s="29">
        <f t="shared" si="1"/>
        <v>5</v>
      </c>
      <c r="B20" s="2" t="s">
        <v>40</v>
      </c>
      <c r="C20" s="30" t="s">
        <v>85</v>
      </c>
      <c r="D20" s="31" t="s">
        <v>47</v>
      </c>
      <c r="E20" s="32">
        <f>E19</f>
        <v>168.09</v>
      </c>
      <c r="F20" s="265"/>
      <c r="G20" s="263"/>
      <c r="H20" s="255"/>
      <c r="I20" s="255"/>
      <c r="J20" s="255"/>
      <c r="K20" s="255"/>
      <c r="L20" s="255"/>
      <c r="M20" s="255"/>
      <c r="N20" s="255"/>
      <c r="O20" s="255"/>
      <c r="P20" s="255"/>
    </row>
    <row r="21" spans="1:16" s="4" customFormat="1" ht="25.5">
      <c r="A21" s="76">
        <f t="shared" si="1"/>
        <v>6</v>
      </c>
      <c r="B21" s="73" t="s">
        <v>39</v>
      </c>
      <c r="C21" s="327" t="s">
        <v>86</v>
      </c>
      <c r="D21" s="146" t="s">
        <v>45</v>
      </c>
      <c r="E21" s="123">
        <f>E19</f>
        <v>168.09</v>
      </c>
      <c r="F21" s="123"/>
      <c r="G21" s="255"/>
      <c r="H21" s="123"/>
      <c r="I21" s="123"/>
      <c r="J21" s="123"/>
      <c r="K21" s="123"/>
      <c r="L21" s="123"/>
      <c r="M21" s="123"/>
      <c r="N21" s="123"/>
      <c r="O21" s="123"/>
      <c r="P21" s="123"/>
    </row>
    <row r="22" spans="1:16" s="4" customFormat="1" ht="25.5">
      <c r="A22" s="146"/>
      <c r="B22" s="2"/>
      <c r="C22" s="327" t="s">
        <v>311</v>
      </c>
      <c r="D22" s="146" t="s">
        <v>45</v>
      </c>
      <c r="E22" s="123">
        <f>E21*1.1</f>
        <v>184.9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6" s="4" customFormat="1" ht="25.5">
      <c r="A23" s="146"/>
      <c r="B23" s="2"/>
      <c r="C23" s="327" t="s">
        <v>342</v>
      </c>
      <c r="D23" s="146" t="s">
        <v>33</v>
      </c>
      <c r="E23" s="328">
        <f>ROUND(E21*3,0)</f>
        <v>504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6" s="4" customFormat="1" ht="15.75">
      <c r="A24" s="29">
        <v>7</v>
      </c>
      <c r="B24" s="73" t="s">
        <v>66</v>
      </c>
      <c r="C24" s="327" t="s">
        <v>122</v>
      </c>
      <c r="D24" s="146" t="s">
        <v>45</v>
      </c>
      <c r="E24" s="32">
        <v>89.91</v>
      </c>
      <c r="F24" s="123"/>
      <c r="G24" s="255"/>
      <c r="H24" s="123"/>
      <c r="I24" s="123"/>
      <c r="J24" s="255"/>
      <c r="K24" s="123"/>
      <c r="L24" s="123"/>
      <c r="M24" s="123"/>
      <c r="N24" s="123"/>
      <c r="O24" s="123"/>
      <c r="P24" s="123"/>
    </row>
    <row r="25" spans="1:16" s="4" customFormat="1" ht="15.75">
      <c r="A25" s="146"/>
      <c r="B25" s="2"/>
      <c r="C25" s="227" t="s">
        <v>291</v>
      </c>
      <c r="D25" s="146" t="s">
        <v>46</v>
      </c>
      <c r="E25" s="123">
        <f>E24*1.15</f>
        <v>103.4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spans="1:16" s="4" customFormat="1">
      <c r="A26" s="146"/>
      <c r="B26" s="2"/>
      <c r="C26" s="227" t="s">
        <v>290</v>
      </c>
      <c r="D26" s="146" t="s">
        <v>33</v>
      </c>
      <c r="E26" s="76">
        <f>SUM(E24)*6</f>
        <v>539</v>
      </c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spans="1:16" s="4" customFormat="1">
      <c r="A27" s="146"/>
      <c r="B27" s="2"/>
      <c r="C27" s="227" t="s">
        <v>144</v>
      </c>
      <c r="D27" s="146" t="s">
        <v>35</v>
      </c>
      <c r="E27" s="123">
        <v>25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s="91" customFormat="1" ht="15.75">
      <c r="A28" s="329">
        <f>A24+1</f>
        <v>8</v>
      </c>
      <c r="B28" s="73" t="s">
        <v>66</v>
      </c>
      <c r="C28" s="227" t="s">
        <v>123</v>
      </c>
      <c r="D28" s="322" t="s">
        <v>47</v>
      </c>
      <c r="E28" s="123">
        <f>E24</f>
        <v>89.91</v>
      </c>
      <c r="F28" s="294"/>
      <c r="G28" s="255"/>
      <c r="H28" s="123"/>
      <c r="I28" s="255"/>
      <c r="J28" s="255"/>
      <c r="K28" s="255"/>
      <c r="L28" s="255"/>
      <c r="M28" s="255"/>
      <c r="N28" s="255"/>
      <c r="O28" s="255"/>
      <c r="P28" s="255"/>
    </row>
    <row r="29" spans="1:16" s="91" customFormat="1">
      <c r="A29" s="330"/>
      <c r="B29" s="73"/>
      <c r="C29" s="227" t="s">
        <v>293</v>
      </c>
      <c r="D29" s="322" t="s">
        <v>33</v>
      </c>
      <c r="E29" s="76">
        <f>E28*0.18</f>
        <v>16</v>
      </c>
      <c r="F29" s="294"/>
      <c r="G29" s="255"/>
      <c r="H29" s="255"/>
      <c r="I29" s="123"/>
      <c r="J29" s="255"/>
      <c r="K29" s="255"/>
      <c r="L29" s="255"/>
      <c r="M29" s="255"/>
      <c r="N29" s="255"/>
      <c r="O29" s="255"/>
      <c r="P29" s="255"/>
    </row>
    <row r="30" spans="1:16" s="91" customFormat="1">
      <c r="A30" s="330"/>
      <c r="B30" s="73"/>
      <c r="C30" s="227" t="s">
        <v>294</v>
      </c>
      <c r="D30" s="322" t="s">
        <v>33</v>
      </c>
      <c r="E30" s="76">
        <f>E28*1.8*2.5</f>
        <v>405</v>
      </c>
      <c r="F30" s="294"/>
      <c r="G30" s="255"/>
      <c r="H30" s="255"/>
      <c r="I30" s="123"/>
      <c r="J30" s="255"/>
      <c r="K30" s="255"/>
      <c r="L30" s="255"/>
      <c r="M30" s="255"/>
      <c r="N30" s="255"/>
      <c r="O30" s="255"/>
      <c r="P30" s="255"/>
    </row>
    <row r="31" spans="1:16" s="91" customFormat="1" ht="15.75">
      <c r="A31" s="330">
        <f>A28+1</f>
        <v>9</v>
      </c>
      <c r="B31" s="73" t="s">
        <v>66</v>
      </c>
      <c r="C31" s="227" t="s">
        <v>352</v>
      </c>
      <c r="D31" s="322" t="s">
        <v>47</v>
      </c>
      <c r="E31" s="123">
        <f>E28</f>
        <v>89.91</v>
      </c>
      <c r="F31" s="294"/>
      <c r="G31" s="255"/>
      <c r="H31" s="123"/>
      <c r="I31" s="255"/>
      <c r="J31" s="255"/>
      <c r="K31" s="255"/>
      <c r="L31" s="255"/>
      <c r="M31" s="255"/>
      <c r="N31" s="255"/>
      <c r="O31" s="255"/>
      <c r="P31" s="255"/>
    </row>
    <row r="32" spans="1:16" s="91" customFormat="1">
      <c r="A32" s="330"/>
      <c r="B32" s="73"/>
      <c r="C32" s="227" t="s">
        <v>312</v>
      </c>
      <c r="D32" s="322" t="s">
        <v>33</v>
      </c>
      <c r="E32" s="76">
        <f>E31*0.18</f>
        <v>16</v>
      </c>
      <c r="F32" s="294"/>
      <c r="G32" s="255"/>
      <c r="H32" s="255"/>
      <c r="I32" s="123"/>
      <c r="J32" s="255"/>
      <c r="K32" s="255"/>
      <c r="L32" s="255"/>
      <c r="M32" s="255"/>
      <c r="N32" s="255"/>
      <c r="O32" s="255"/>
      <c r="P32" s="255"/>
    </row>
    <row r="33" spans="1:16" s="91" customFormat="1">
      <c r="A33" s="330"/>
      <c r="B33" s="73"/>
      <c r="C33" s="227" t="s">
        <v>313</v>
      </c>
      <c r="D33" s="322" t="s">
        <v>33</v>
      </c>
      <c r="E33" s="76">
        <f>E31*0.3</f>
        <v>27</v>
      </c>
      <c r="F33" s="294"/>
      <c r="G33" s="255"/>
      <c r="H33" s="255"/>
      <c r="I33" s="123"/>
      <c r="J33" s="255"/>
      <c r="K33" s="255"/>
      <c r="L33" s="255"/>
      <c r="M33" s="255"/>
      <c r="N33" s="255"/>
      <c r="O33" s="255"/>
      <c r="P33" s="255"/>
    </row>
    <row r="34" spans="1:16" s="4" customFormat="1" ht="25.5">
      <c r="A34" s="76">
        <v>10</v>
      </c>
      <c r="B34" s="2" t="s">
        <v>40</v>
      </c>
      <c r="C34" s="327" t="s">
        <v>88</v>
      </c>
      <c r="D34" s="322" t="s">
        <v>49</v>
      </c>
      <c r="E34" s="123">
        <f>E18</f>
        <v>100</v>
      </c>
      <c r="F34" s="123"/>
      <c r="G34" s="255"/>
      <c r="H34" s="123"/>
      <c r="I34" s="123"/>
      <c r="J34" s="255"/>
      <c r="K34" s="123"/>
      <c r="L34" s="123"/>
      <c r="M34" s="123"/>
      <c r="N34" s="123"/>
      <c r="O34" s="123"/>
      <c r="P34" s="123"/>
    </row>
    <row r="35" spans="1:16" s="4" customFormat="1" ht="15.75">
      <c r="A35" s="76"/>
      <c r="B35" s="2"/>
      <c r="C35" s="327" t="s">
        <v>87</v>
      </c>
      <c r="D35" s="322" t="s">
        <v>49</v>
      </c>
      <c r="E35" s="123">
        <f>E34/2*1.25</f>
        <v>62.5</v>
      </c>
      <c r="F35" s="123"/>
      <c r="G35" s="123"/>
      <c r="H35" s="123"/>
      <c r="I35" s="123"/>
      <c r="J35" s="255"/>
      <c r="K35" s="123"/>
      <c r="L35" s="123"/>
      <c r="M35" s="123"/>
      <c r="N35" s="123"/>
      <c r="O35" s="123"/>
      <c r="P35" s="123"/>
    </row>
    <row r="36" spans="1:16" s="4" customFormat="1" ht="15.75">
      <c r="A36" s="76">
        <v>11</v>
      </c>
      <c r="B36" s="2" t="s">
        <v>40</v>
      </c>
      <c r="C36" s="327" t="s">
        <v>280</v>
      </c>
      <c r="D36" s="322" t="s">
        <v>49</v>
      </c>
      <c r="E36" s="123">
        <v>2.16</v>
      </c>
      <c r="F36" s="123"/>
      <c r="G36" s="255"/>
      <c r="H36" s="123"/>
      <c r="I36" s="123"/>
      <c r="J36" s="255"/>
      <c r="K36" s="123"/>
      <c r="L36" s="123"/>
      <c r="M36" s="123"/>
      <c r="N36" s="123"/>
      <c r="O36" s="123"/>
      <c r="P36" s="123"/>
    </row>
    <row r="37" spans="1:16" s="4" customFormat="1" ht="15.75">
      <c r="A37" s="76"/>
      <c r="B37" s="2"/>
      <c r="C37" s="327" t="s">
        <v>87</v>
      </c>
      <c r="D37" s="322" t="s">
        <v>49</v>
      </c>
      <c r="E37" s="123">
        <v>3</v>
      </c>
      <c r="F37" s="123"/>
      <c r="G37" s="123"/>
      <c r="H37" s="123"/>
      <c r="I37" s="123"/>
      <c r="J37" s="255"/>
      <c r="K37" s="123"/>
      <c r="L37" s="123"/>
      <c r="M37" s="123"/>
      <c r="N37" s="123"/>
      <c r="O37" s="123"/>
      <c r="P37" s="123"/>
    </row>
    <row r="38" spans="1:16" s="16" customFormat="1" ht="15.75">
      <c r="A38" s="29">
        <v>12</v>
      </c>
      <c r="B38" s="2" t="s">
        <v>40</v>
      </c>
      <c r="C38" s="324" t="s">
        <v>89</v>
      </c>
      <c r="D38" s="322" t="s">
        <v>48</v>
      </c>
      <c r="E38" s="32">
        <f>E35</f>
        <v>62.5</v>
      </c>
      <c r="F38" s="265"/>
      <c r="G38" s="255"/>
      <c r="H38" s="255"/>
      <c r="I38" s="255"/>
      <c r="J38" s="255"/>
      <c r="K38" s="123"/>
      <c r="L38" s="123"/>
      <c r="M38" s="123"/>
      <c r="N38" s="123"/>
      <c r="O38" s="123"/>
      <c r="P38" s="123"/>
    </row>
    <row r="39" spans="1:16" s="4" customFormat="1">
      <c r="A39" s="76">
        <v>13</v>
      </c>
      <c r="B39" s="73" t="s">
        <v>40</v>
      </c>
      <c r="C39" s="325" t="s">
        <v>164</v>
      </c>
      <c r="D39" s="323" t="s">
        <v>132</v>
      </c>
      <c r="E39" s="153">
        <f>SUM(E34)/2</f>
        <v>50</v>
      </c>
      <c r="F39" s="123"/>
      <c r="G39" s="263"/>
      <c r="H39" s="255"/>
      <c r="I39" s="153"/>
      <c r="J39" s="263"/>
      <c r="K39" s="255"/>
      <c r="L39" s="255"/>
      <c r="M39" s="255"/>
      <c r="N39" s="255"/>
      <c r="O39" s="255"/>
      <c r="P39" s="255"/>
    </row>
    <row r="40" spans="1:16" s="4" customFormat="1">
      <c r="A40" s="76"/>
      <c r="B40" s="73"/>
      <c r="C40" s="105" t="s">
        <v>165</v>
      </c>
      <c r="D40" s="323" t="s">
        <v>132</v>
      </c>
      <c r="E40" s="129">
        <v>65</v>
      </c>
      <c r="F40" s="123"/>
      <c r="G40" s="263"/>
      <c r="H40" s="255"/>
      <c r="I40" s="123"/>
      <c r="J40" s="263"/>
      <c r="K40" s="255"/>
      <c r="L40" s="255"/>
      <c r="M40" s="255"/>
      <c r="N40" s="255"/>
      <c r="O40" s="255"/>
      <c r="P40" s="255"/>
    </row>
    <row r="41" spans="1:16" s="4" customFormat="1">
      <c r="A41" s="76">
        <v>14</v>
      </c>
      <c r="B41" s="73" t="s">
        <v>40</v>
      </c>
      <c r="C41" s="325" t="s">
        <v>353</v>
      </c>
      <c r="D41" s="323" t="s">
        <v>130</v>
      </c>
      <c r="E41" s="153">
        <v>44.75</v>
      </c>
      <c r="F41" s="123"/>
      <c r="G41" s="263"/>
      <c r="H41" s="255"/>
      <c r="I41" s="152"/>
      <c r="J41" s="263"/>
      <c r="K41" s="255"/>
      <c r="L41" s="255"/>
      <c r="M41" s="255"/>
      <c r="N41" s="255"/>
      <c r="O41" s="255"/>
      <c r="P41" s="255"/>
    </row>
    <row r="42" spans="1:16" s="4" customFormat="1">
      <c r="A42" s="76"/>
      <c r="B42" s="73"/>
      <c r="C42" s="105" t="s">
        <v>166</v>
      </c>
      <c r="D42" s="323" t="s">
        <v>132</v>
      </c>
      <c r="E42" s="129">
        <v>6</v>
      </c>
      <c r="F42" s="123"/>
      <c r="G42" s="263"/>
      <c r="H42" s="255"/>
      <c r="I42" s="123"/>
      <c r="J42" s="263"/>
      <c r="K42" s="255"/>
      <c r="L42" s="255"/>
      <c r="M42" s="255"/>
      <c r="N42" s="255"/>
      <c r="O42" s="255"/>
      <c r="P42" s="255"/>
    </row>
    <row r="43" spans="1:16" s="4" customFormat="1">
      <c r="A43" s="76"/>
      <c r="B43" s="73"/>
      <c r="C43" s="105" t="s">
        <v>167</v>
      </c>
      <c r="D43" s="323" t="s">
        <v>132</v>
      </c>
      <c r="E43" s="129">
        <v>6</v>
      </c>
      <c r="F43" s="123"/>
      <c r="G43" s="263"/>
      <c r="H43" s="255"/>
      <c r="I43" s="123"/>
      <c r="J43" s="263"/>
      <c r="K43" s="255"/>
      <c r="L43" s="255"/>
      <c r="M43" s="255"/>
      <c r="N43" s="255"/>
      <c r="O43" s="255"/>
      <c r="P43" s="255"/>
    </row>
    <row r="44" spans="1:16" s="4" customFormat="1">
      <c r="A44" s="76">
        <v>15</v>
      </c>
      <c r="B44" s="73" t="s">
        <v>170</v>
      </c>
      <c r="C44" s="130" t="s">
        <v>168</v>
      </c>
      <c r="D44" s="323" t="s">
        <v>35</v>
      </c>
      <c r="E44" s="153">
        <v>80</v>
      </c>
      <c r="F44" s="123"/>
      <c r="G44" s="263"/>
      <c r="H44" s="255"/>
      <c r="I44" s="153"/>
      <c r="J44" s="263"/>
      <c r="K44" s="255"/>
      <c r="L44" s="255"/>
      <c r="M44" s="255"/>
      <c r="N44" s="255"/>
      <c r="O44" s="255"/>
      <c r="P44" s="255"/>
    </row>
    <row r="45" spans="1:16" s="4" customFormat="1">
      <c r="A45" s="76">
        <v>16</v>
      </c>
      <c r="B45" s="73" t="s">
        <v>170</v>
      </c>
      <c r="C45" s="130" t="s">
        <v>354</v>
      </c>
      <c r="D45" s="323" t="s">
        <v>130</v>
      </c>
      <c r="E45" s="153">
        <v>44.75</v>
      </c>
      <c r="F45" s="123"/>
      <c r="G45" s="263"/>
      <c r="H45" s="255"/>
      <c r="I45" s="153"/>
      <c r="J45" s="263"/>
      <c r="K45" s="255"/>
      <c r="L45" s="255"/>
      <c r="M45" s="255"/>
      <c r="N45" s="255"/>
      <c r="O45" s="255"/>
      <c r="P45" s="255"/>
    </row>
    <row r="46" spans="1:16" s="4" customFormat="1">
      <c r="A46" s="76"/>
      <c r="B46" s="73"/>
      <c r="C46" s="105" t="s">
        <v>169</v>
      </c>
      <c r="D46" s="323" t="s">
        <v>130</v>
      </c>
      <c r="E46" s="153">
        <f>SUM(E45)*1.1</f>
        <v>49.23</v>
      </c>
      <c r="F46" s="123"/>
      <c r="G46" s="263"/>
      <c r="H46" s="255"/>
      <c r="I46" s="129"/>
      <c r="J46" s="263"/>
      <c r="K46" s="255"/>
      <c r="L46" s="255"/>
      <c r="M46" s="255"/>
      <c r="N46" s="255"/>
      <c r="O46" s="255"/>
      <c r="P46" s="255"/>
    </row>
    <row r="47" spans="1:16" s="4" customFormat="1">
      <c r="A47" s="76">
        <v>17</v>
      </c>
      <c r="B47" s="73" t="s">
        <v>50</v>
      </c>
      <c r="C47" s="89" t="s">
        <v>281</v>
      </c>
      <c r="D47" s="321" t="s">
        <v>130</v>
      </c>
      <c r="E47" s="123">
        <v>5.1100000000000003</v>
      </c>
      <c r="F47" s="294"/>
      <c r="G47" s="255"/>
      <c r="H47" s="255"/>
      <c r="I47" s="255"/>
      <c r="J47" s="263"/>
      <c r="K47" s="255"/>
      <c r="L47" s="255"/>
      <c r="M47" s="255"/>
      <c r="N47" s="255"/>
      <c r="O47" s="255"/>
      <c r="P47" s="255"/>
    </row>
    <row r="48" spans="1:16" s="91" customFormat="1" ht="15.75">
      <c r="A48" s="76">
        <v>18</v>
      </c>
      <c r="B48" s="73" t="s">
        <v>50</v>
      </c>
      <c r="C48" s="89" t="s">
        <v>119</v>
      </c>
      <c r="D48" s="321" t="s">
        <v>47</v>
      </c>
      <c r="E48" s="123">
        <v>40</v>
      </c>
      <c r="F48" s="294"/>
      <c r="G48" s="255"/>
      <c r="H48" s="255"/>
      <c r="I48" s="255"/>
      <c r="J48" s="263"/>
      <c r="K48" s="255"/>
      <c r="L48" s="255"/>
      <c r="M48" s="255"/>
      <c r="N48" s="255"/>
      <c r="O48" s="255"/>
      <c r="P48" s="255"/>
    </row>
    <row r="49" spans="1:16" s="91" customFormat="1" ht="16.5" thickBot="1">
      <c r="A49" s="76">
        <v>19</v>
      </c>
      <c r="B49" s="73" t="s">
        <v>50</v>
      </c>
      <c r="C49" s="89" t="s">
        <v>103</v>
      </c>
      <c r="D49" s="321" t="s">
        <v>47</v>
      </c>
      <c r="E49" s="123">
        <f>E48</f>
        <v>40</v>
      </c>
      <c r="F49" s="294"/>
      <c r="G49" s="255"/>
      <c r="H49" s="123"/>
      <c r="I49" s="255"/>
      <c r="J49" s="263"/>
      <c r="K49" s="255"/>
      <c r="L49" s="255"/>
      <c r="M49" s="255"/>
      <c r="N49" s="255"/>
      <c r="O49" s="255"/>
      <c r="P49" s="255"/>
    </row>
    <row r="50" spans="1:16" s="50" customFormat="1" ht="13.5" thickBot="1">
      <c r="A50" s="44"/>
      <c r="B50" s="1"/>
      <c r="C50" s="45" t="s">
        <v>25</v>
      </c>
      <c r="D50" s="46"/>
      <c r="E50" s="47"/>
      <c r="F50" s="48"/>
      <c r="G50" s="48"/>
      <c r="H50" s="48"/>
      <c r="I50" s="48"/>
      <c r="J50" s="48"/>
      <c r="K50" s="48"/>
      <c r="L50" s="259"/>
      <c r="M50" s="259"/>
      <c r="N50" s="259"/>
      <c r="O50" s="259"/>
      <c r="P50" s="259"/>
    </row>
    <row r="51" spans="1:16">
      <c r="H51" s="7"/>
      <c r="I51" s="7"/>
      <c r="J51" s="52"/>
      <c r="K51" s="52" t="s">
        <v>26</v>
      </c>
      <c r="L51" s="53"/>
      <c r="M51" s="147"/>
      <c r="N51" s="147"/>
      <c r="O51" s="147"/>
      <c r="P51" s="260"/>
    </row>
    <row r="52" spans="1:16">
      <c r="A52" s="56"/>
      <c r="B52" s="56"/>
      <c r="C52" s="56"/>
      <c r="J52" s="57"/>
      <c r="K52" s="57"/>
      <c r="L52" s="57" t="s">
        <v>77</v>
      </c>
      <c r="M52" s="261"/>
      <c r="N52" s="261"/>
      <c r="O52" s="261"/>
      <c r="P52" s="262"/>
    </row>
    <row r="53" spans="1:16">
      <c r="N53" s="27"/>
      <c r="O53" s="27"/>
      <c r="P53" s="80"/>
    </row>
    <row r="54" spans="1:16" s="4" customFormat="1">
      <c r="A54" s="59"/>
      <c r="B54" s="60"/>
      <c r="C54" s="59"/>
      <c r="D54" s="59"/>
      <c r="E54" s="61"/>
      <c r="F54" s="62"/>
      <c r="G54" s="62"/>
      <c r="H54" s="62"/>
    </row>
    <row r="55" spans="1:16" s="4" customFormat="1">
      <c r="A55" s="63"/>
      <c r="B55" s="64"/>
      <c r="C55" s="65"/>
      <c r="P55" s="83"/>
    </row>
    <row r="56" spans="1:16" s="4" customFormat="1">
      <c r="B56" s="65" t="s">
        <v>27</v>
      </c>
      <c r="C56" s="66"/>
      <c r="D56" s="38"/>
      <c r="E56" s="67"/>
      <c r="J56" s="4" t="s">
        <v>28</v>
      </c>
      <c r="K56" s="68"/>
      <c r="L56" s="68"/>
      <c r="M56" s="68"/>
      <c r="N56" s="38"/>
    </row>
    <row r="57" spans="1:16" s="4" customFormat="1">
      <c r="C57" s="62" t="s">
        <v>29</v>
      </c>
      <c r="D57" s="69"/>
      <c r="L57" s="65" t="s">
        <v>29</v>
      </c>
      <c r="N57" s="38"/>
    </row>
    <row r="63" spans="1:16">
      <c r="C63" s="77"/>
    </row>
  </sheetData>
  <mergeCells count="10">
    <mergeCell ref="D11:D13"/>
    <mergeCell ref="E11:E13"/>
    <mergeCell ref="F11:K12"/>
    <mergeCell ref="A1:P1"/>
    <mergeCell ref="A2:P2"/>
    <mergeCell ref="N8:O8"/>
    <mergeCell ref="L11:P12"/>
    <mergeCell ref="A11:A13"/>
    <mergeCell ref="B11:B13"/>
    <mergeCell ref="C11:C13"/>
  </mergeCells>
  <phoneticPr fontId="35" type="noConversion"/>
  <printOptions horizontalCentered="1"/>
  <pageMargins left="0.19685039370078741" right="0.23622047244094491" top="0.78740157480314965" bottom="0.23622047244094491" header="0.51181102362204722" footer="0.19685039370078741"/>
  <pageSetup paperSize="9" scale="85" orientation="landscape" r:id="rId1"/>
  <headerFooter alignWithMargins="0"/>
  <ignoredErrors>
    <ignoredError sqref="E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D35" sqref="D35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5.140625" style="19" customWidth="1"/>
    <col min="5" max="5" width="6.85546875" style="20" customWidth="1"/>
    <col min="6" max="6" width="7.7109375" style="19" customWidth="1"/>
    <col min="7" max="7" width="8.42578125" style="19" customWidth="1"/>
    <col min="8" max="8" width="8.71093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256" width="11.42578125" style="8" customWidth="1"/>
    <col min="257" max="16384" width="9.140625" style="8"/>
  </cols>
  <sheetData>
    <row r="1" spans="1:16">
      <c r="A1" s="410" t="s">
        <v>112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120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38"/>
      <c r="I7" s="7"/>
      <c r="J7" s="7"/>
      <c r="K7" s="7"/>
      <c r="L7" s="7"/>
      <c r="M7" s="7"/>
      <c r="N7" s="7"/>
      <c r="O7" s="7"/>
      <c r="P7" s="7"/>
    </row>
    <row r="8" spans="1:16">
      <c r="A8" s="17"/>
      <c r="B8" s="17"/>
      <c r="F8" s="21"/>
      <c r="K8" s="7"/>
      <c r="L8" s="15" t="s">
        <v>75</v>
      </c>
      <c r="M8" s="7"/>
      <c r="N8" s="412"/>
      <c r="O8" s="412"/>
      <c r="P8" s="7"/>
    </row>
    <row r="9" spans="1:16">
      <c r="A9" s="17"/>
      <c r="B9" s="17"/>
      <c r="F9" s="21"/>
      <c r="L9" s="23"/>
      <c r="M9" s="24"/>
      <c r="N9" s="22"/>
      <c r="O9" s="24"/>
      <c r="P9" s="24"/>
    </row>
    <row r="10" spans="1:16">
      <c r="A10" s="25"/>
      <c r="B10" s="25"/>
      <c r="C10" s="26"/>
      <c r="L10" s="7"/>
      <c r="M10" s="7"/>
      <c r="N10" s="7"/>
      <c r="O10" s="7"/>
    </row>
    <row r="11" spans="1:16" s="16" customFormat="1" ht="6" customHeight="1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16" s="16" customFormat="1" ht="6.75" customHeight="1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16" s="16" customFormat="1" ht="44.25" customHeight="1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16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6" customFormat="1">
      <c r="A15" s="74"/>
      <c r="B15" s="72"/>
      <c r="C15" s="28" t="s">
        <v>120</v>
      </c>
      <c r="D15" s="40"/>
      <c r="E15" s="92"/>
      <c r="F15" s="295"/>
      <c r="G15" s="296"/>
      <c r="H15" s="123"/>
      <c r="I15" s="123"/>
      <c r="J15" s="123"/>
      <c r="K15" s="123"/>
      <c r="L15" s="297"/>
      <c r="M15" s="123"/>
      <c r="N15" s="123"/>
      <c r="O15" s="123"/>
      <c r="P15" s="123"/>
    </row>
    <row r="16" spans="1:16" s="16" customFormat="1" ht="25.5">
      <c r="A16" s="121">
        <v>1</v>
      </c>
      <c r="B16" s="70" t="s">
        <v>34</v>
      </c>
      <c r="C16" s="90" t="s">
        <v>284</v>
      </c>
      <c r="D16" s="31" t="s">
        <v>47</v>
      </c>
      <c r="E16" s="75">
        <v>16.39</v>
      </c>
      <c r="F16" s="124"/>
      <c r="G16" s="263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16" s="16" customFormat="1">
      <c r="A17" s="121"/>
      <c r="B17" s="70"/>
      <c r="C17" s="90" t="s">
        <v>224</v>
      </c>
      <c r="D17" s="31" t="s">
        <v>126</v>
      </c>
      <c r="E17" s="75">
        <v>3</v>
      </c>
      <c r="F17" s="124"/>
      <c r="G17" s="263"/>
      <c r="H17" s="124"/>
      <c r="I17" s="124"/>
      <c r="J17" s="124"/>
      <c r="K17" s="124"/>
      <c r="L17" s="124"/>
      <c r="M17" s="124"/>
      <c r="N17" s="124"/>
      <c r="O17" s="124"/>
      <c r="P17" s="124"/>
    </row>
    <row r="18" spans="1:16" s="16" customFormat="1">
      <c r="A18" s="121"/>
      <c r="B18" s="70"/>
      <c r="C18" s="90" t="s">
        <v>265</v>
      </c>
      <c r="D18" s="31" t="s">
        <v>126</v>
      </c>
      <c r="E18" s="75">
        <v>1</v>
      </c>
      <c r="F18" s="124"/>
      <c r="G18" s="263"/>
      <c r="H18" s="124"/>
      <c r="I18" s="124"/>
      <c r="J18" s="124"/>
      <c r="K18" s="124"/>
      <c r="L18" s="124"/>
      <c r="M18" s="124"/>
      <c r="N18" s="124"/>
      <c r="O18" s="124"/>
      <c r="P18" s="124"/>
    </row>
    <row r="19" spans="1:16" s="16" customFormat="1">
      <c r="A19" s="121"/>
      <c r="B19" s="70"/>
      <c r="C19" s="90" t="s">
        <v>266</v>
      </c>
      <c r="D19" s="31" t="s">
        <v>126</v>
      </c>
      <c r="E19" s="75">
        <v>2</v>
      </c>
      <c r="F19" s="124"/>
      <c r="G19" s="263"/>
      <c r="H19" s="124"/>
      <c r="I19" s="124"/>
      <c r="J19" s="124"/>
      <c r="K19" s="124"/>
      <c r="L19" s="124"/>
      <c r="M19" s="124"/>
      <c r="N19" s="124"/>
      <c r="O19" s="124"/>
      <c r="P19" s="124"/>
    </row>
    <row r="20" spans="1:16" s="16" customFormat="1">
      <c r="A20" s="121"/>
      <c r="B20" s="70"/>
      <c r="C20" s="90" t="s">
        <v>225</v>
      </c>
      <c r="D20" s="31" t="s">
        <v>126</v>
      </c>
      <c r="E20" s="75">
        <v>7</v>
      </c>
      <c r="F20" s="124"/>
      <c r="G20" s="263"/>
      <c r="H20" s="124"/>
      <c r="I20" s="124"/>
      <c r="J20" s="124"/>
      <c r="K20" s="124"/>
      <c r="L20" s="124"/>
      <c r="M20" s="124"/>
      <c r="N20" s="124"/>
      <c r="O20" s="124"/>
      <c r="P20" s="124"/>
    </row>
    <row r="21" spans="1:16" s="16" customFormat="1" ht="25.5">
      <c r="A21" s="121">
        <v>2</v>
      </c>
      <c r="B21" s="70" t="s">
        <v>34</v>
      </c>
      <c r="C21" s="90" t="s">
        <v>285</v>
      </c>
      <c r="D21" s="31" t="s">
        <v>153</v>
      </c>
      <c r="E21" s="75">
        <v>23.04</v>
      </c>
      <c r="F21" s="124"/>
      <c r="G21" s="263"/>
      <c r="H21" s="124"/>
      <c r="I21" s="124"/>
      <c r="J21" s="124"/>
      <c r="K21" s="124"/>
      <c r="L21" s="124"/>
      <c r="M21" s="124"/>
      <c r="N21" s="124"/>
      <c r="O21" s="124"/>
      <c r="P21" s="124"/>
    </row>
    <row r="22" spans="1:16" s="16" customFormat="1">
      <c r="A22" s="121"/>
      <c r="B22" s="70"/>
      <c r="C22" s="90" t="s">
        <v>269</v>
      </c>
      <c r="D22" s="31" t="s">
        <v>126</v>
      </c>
      <c r="E22" s="75">
        <v>2</v>
      </c>
      <c r="F22" s="124"/>
      <c r="G22" s="263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16" s="16" customFormat="1">
      <c r="A23" s="121"/>
      <c r="B23" s="70"/>
      <c r="C23" s="90" t="s">
        <v>270</v>
      </c>
      <c r="D23" s="31" t="s">
        <v>126</v>
      </c>
      <c r="E23" s="75">
        <v>2</v>
      </c>
      <c r="F23" s="124"/>
      <c r="G23" s="263"/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6" s="16" customFormat="1">
      <c r="A24" s="121"/>
      <c r="B24" s="70"/>
      <c r="C24" s="90" t="s">
        <v>271</v>
      </c>
      <c r="D24" s="31" t="s">
        <v>126</v>
      </c>
      <c r="E24" s="75">
        <v>2</v>
      </c>
      <c r="F24" s="124"/>
      <c r="G24" s="263"/>
      <c r="H24" s="124"/>
      <c r="I24" s="124"/>
      <c r="J24" s="124"/>
      <c r="K24" s="124"/>
      <c r="L24" s="124"/>
      <c r="M24" s="124"/>
      <c r="N24" s="124"/>
      <c r="O24" s="124"/>
      <c r="P24" s="124"/>
    </row>
    <row r="25" spans="1:16" s="16" customFormat="1">
      <c r="A25" s="121"/>
      <c r="B25" s="70"/>
      <c r="C25" s="90" t="s">
        <v>272</v>
      </c>
      <c r="D25" s="31" t="s">
        <v>126</v>
      </c>
      <c r="E25" s="75">
        <v>2</v>
      </c>
      <c r="F25" s="124"/>
      <c r="G25" s="263"/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16" s="16" customFormat="1">
      <c r="A26" s="121"/>
      <c r="B26" s="70"/>
      <c r="C26" s="90" t="s">
        <v>267</v>
      </c>
      <c r="D26" s="31" t="s">
        <v>126</v>
      </c>
      <c r="E26" s="75">
        <v>2</v>
      </c>
      <c r="F26" s="124"/>
      <c r="G26" s="263"/>
      <c r="H26" s="124"/>
      <c r="I26" s="124"/>
      <c r="J26" s="124"/>
      <c r="K26" s="124"/>
      <c r="L26" s="124"/>
      <c r="M26" s="124"/>
      <c r="N26" s="124"/>
      <c r="O26" s="124"/>
      <c r="P26" s="124"/>
    </row>
    <row r="27" spans="1:16" s="16" customFormat="1">
      <c r="A27" s="121"/>
      <c r="B27" s="70"/>
      <c r="C27" s="90" t="s">
        <v>268</v>
      </c>
      <c r="D27" s="31" t="s">
        <v>126</v>
      </c>
      <c r="E27" s="75">
        <v>2</v>
      </c>
      <c r="F27" s="124"/>
      <c r="G27" s="263"/>
      <c r="H27" s="124"/>
      <c r="I27" s="124"/>
      <c r="J27" s="124"/>
      <c r="K27" s="124"/>
      <c r="L27" s="124"/>
      <c r="M27" s="124"/>
      <c r="N27" s="124"/>
      <c r="O27" s="124"/>
      <c r="P27" s="124"/>
    </row>
    <row r="28" spans="1:16" s="16" customFormat="1" ht="13.5" thickBot="1">
      <c r="A28" s="121"/>
      <c r="B28" s="70"/>
      <c r="C28" s="90" t="s">
        <v>199</v>
      </c>
      <c r="D28" s="31" t="s">
        <v>35</v>
      </c>
      <c r="E28" s="75">
        <v>10.95</v>
      </c>
      <c r="F28" s="124"/>
      <c r="G28" s="263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s="50" customFormat="1" ht="13.5" thickBot="1">
      <c r="A29" s="44"/>
      <c r="B29" s="1"/>
      <c r="C29" s="45" t="s">
        <v>25</v>
      </c>
      <c r="D29" s="46"/>
      <c r="E29" s="47"/>
      <c r="F29" s="48"/>
      <c r="G29" s="48"/>
      <c r="H29" s="48"/>
      <c r="I29" s="48"/>
      <c r="J29" s="48"/>
      <c r="K29" s="48"/>
      <c r="L29" s="259"/>
      <c r="M29" s="259"/>
      <c r="N29" s="259"/>
      <c r="O29" s="259"/>
      <c r="P29" s="259"/>
    </row>
    <row r="30" spans="1:16">
      <c r="H30" s="7"/>
      <c r="I30" s="7"/>
      <c r="J30" s="52"/>
      <c r="K30" s="52" t="s">
        <v>26</v>
      </c>
      <c r="L30" s="53"/>
      <c r="M30" s="147"/>
      <c r="N30" s="147"/>
      <c r="O30" s="147"/>
      <c r="P30" s="260"/>
    </row>
    <row r="31" spans="1:16">
      <c r="A31" s="56"/>
      <c r="B31" s="56"/>
      <c r="C31" s="56"/>
      <c r="J31" s="57"/>
      <c r="K31" s="57"/>
      <c r="L31" s="57" t="s">
        <v>77</v>
      </c>
      <c r="M31" s="261"/>
      <c r="N31" s="261"/>
      <c r="O31" s="261"/>
      <c r="P31" s="262"/>
    </row>
    <row r="32" spans="1:16">
      <c r="N32" s="27"/>
      <c r="O32" s="27"/>
      <c r="P32" s="80"/>
    </row>
    <row r="33" spans="1:16" s="4" customFormat="1">
      <c r="A33" s="59"/>
      <c r="B33" s="60"/>
      <c r="C33" s="59"/>
      <c r="D33" s="59"/>
      <c r="E33" s="61"/>
      <c r="F33" s="62"/>
      <c r="G33" s="62"/>
      <c r="H33" s="62"/>
    </row>
    <row r="34" spans="1:16" s="4" customFormat="1">
      <c r="A34" s="63"/>
      <c r="B34" s="64"/>
      <c r="C34" s="65"/>
      <c r="P34" s="83"/>
    </row>
    <row r="35" spans="1:16" s="4" customFormat="1">
      <c r="B35" s="65" t="s">
        <v>27</v>
      </c>
      <c r="C35" s="66"/>
      <c r="D35" s="38"/>
      <c r="E35" s="67"/>
      <c r="J35" s="4" t="s">
        <v>28</v>
      </c>
      <c r="K35" s="68"/>
      <c r="L35" s="68"/>
      <c r="M35" s="68"/>
      <c r="N35" s="38"/>
    </row>
    <row r="36" spans="1:16" s="4" customFormat="1">
      <c r="C36" s="62" t="s">
        <v>29</v>
      </c>
      <c r="D36" s="69"/>
      <c r="L36" s="65" t="s">
        <v>29</v>
      </c>
      <c r="N36" s="38"/>
    </row>
  </sheetData>
  <mergeCells count="10">
    <mergeCell ref="C11:C13"/>
    <mergeCell ref="D11:D13"/>
    <mergeCell ref="E11:E13"/>
    <mergeCell ref="F11:K12"/>
    <mergeCell ref="A1:P1"/>
    <mergeCell ref="A2:P2"/>
    <mergeCell ref="N8:O8"/>
    <mergeCell ref="L11:P12"/>
    <mergeCell ref="A11:A13"/>
    <mergeCell ref="B11:B13"/>
  </mergeCells>
  <phoneticPr fontId="35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  <ignoredErrors>
    <ignoredError sqref="A14:B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workbookViewId="0">
      <selection activeCell="D28" sqref="D28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5.140625" style="19" customWidth="1"/>
    <col min="5" max="5" width="6.85546875" style="20" customWidth="1"/>
    <col min="6" max="6" width="7.7109375" style="19" customWidth="1"/>
    <col min="7" max="7" width="8.42578125" style="19" customWidth="1"/>
    <col min="8" max="8" width="8.7109375" style="19" customWidth="1"/>
    <col min="9" max="9" width="7.28515625" style="19" customWidth="1"/>
    <col min="10" max="10" width="8.285156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256" width="11.42578125" style="8" customWidth="1"/>
    <col min="257" max="16384" width="9.140625" style="8"/>
  </cols>
  <sheetData>
    <row r="1" spans="1:20">
      <c r="A1" s="410" t="s">
        <v>146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20">
      <c r="A2" s="411" t="s">
        <v>145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0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20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20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20" s="16" customFormat="1">
      <c r="H7" s="138"/>
      <c r="I7" s="114"/>
      <c r="J7" s="114"/>
      <c r="K7" s="114"/>
      <c r="L7" s="114"/>
      <c r="M7" s="114"/>
      <c r="N7" s="114"/>
      <c r="O7" s="114"/>
      <c r="P7" s="114"/>
    </row>
    <row r="8" spans="1:20">
      <c r="A8" s="17"/>
      <c r="B8" s="17"/>
      <c r="F8" s="21"/>
      <c r="K8" s="114"/>
      <c r="L8" s="115" t="s">
        <v>75</v>
      </c>
      <c r="M8" s="114"/>
      <c r="N8" s="412"/>
      <c r="O8" s="412"/>
      <c r="P8" s="114"/>
    </row>
    <row r="9" spans="1:20">
      <c r="A9" s="17"/>
      <c r="B9" s="17"/>
      <c r="F9" s="21"/>
      <c r="L9" s="23"/>
      <c r="M9" s="24"/>
      <c r="N9" s="116"/>
      <c r="O9" s="24"/>
      <c r="P9" s="24"/>
    </row>
    <row r="10" spans="1:20">
      <c r="A10" s="25"/>
      <c r="B10" s="25"/>
      <c r="C10" s="26"/>
      <c r="L10" s="114"/>
      <c r="M10" s="114"/>
      <c r="N10" s="114"/>
      <c r="O10" s="114"/>
    </row>
    <row r="11" spans="1:20" s="16" customFormat="1" ht="6" customHeight="1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20" s="16" customFormat="1" ht="6.75" customHeight="1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20" s="16" customFormat="1" ht="44.25" customHeight="1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20" s="16" customFormat="1">
      <c r="A14" s="84" t="s">
        <v>67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20" s="16" customFormat="1" ht="25.5">
      <c r="A15" s="29"/>
      <c r="B15" s="146"/>
      <c r="C15" s="119" t="s">
        <v>149</v>
      </c>
      <c r="D15" s="137"/>
      <c r="E15" s="32"/>
      <c r="F15" s="36"/>
      <c r="G15" s="34"/>
      <c r="H15" s="35"/>
      <c r="I15" s="35"/>
      <c r="J15" s="35"/>
      <c r="K15" s="35"/>
      <c r="L15" s="34"/>
      <c r="M15" s="35"/>
      <c r="N15" s="35"/>
      <c r="O15" s="35"/>
      <c r="P15" s="35"/>
    </row>
    <row r="16" spans="1:20" s="16" customFormat="1" ht="25.5">
      <c r="A16" s="29">
        <v>1</v>
      </c>
      <c r="B16" s="146" t="s">
        <v>147</v>
      </c>
      <c r="C16" s="89" t="s">
        <v>329</v>
      </c>
      <c r="D16" s="137" t="s">
        <v>275</v>
      </c>
      <c r="E16" s="32">
        <f>1.8*1.2*'Apkure 2-1'!E16</f>
        <v>155.52000000000001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R16" s="117"/>
      <c r="S16" s="117"/>
      <c r="T16" s="117"/>
    </row>
    <row r="17" spans="1:256" s="16" customFormat="1" ht="15.75">
      <c r="A17" s="29">
        <v>2</v>
      </c>
      <c r="B17" s="146" t="s">
        <v>147</v>
      </c>
      <c r="C17" s="118" t="s">
        <v>330</v>
      </c>
      <c r="D17" s="137" t="s">
        <v>275</v>
      </c>
      <c r="E17" s="32">
        <f>E16</f>
        <v>155.52000000000001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R17" s="117"/>
      <c r="S17" s="117"/>
      <c r="T17" s="117"/>
    </row>
    <row r="18" spans="1:256" s="112" customFormat="1" ht="25.5">
      <c r="A18" s="29">
        <v>3</v>
      </c>
      <c r="B18" s="146" t="s">
        <v>147</v>
      </c>
      <c r="C18" s="89" t="s">
        <v>331</v>
      </c>
      <c r="D18" s="137" t="s">
        <v>275</v>
      </c>
      <c r="E18" s="123">
        <f>E17</f>
        <v>155.52000000000001</v>
      </c>
      <c r="F18" s="255"/>
      <c r="G18" s="255"/>
      <c r="H18" s="123"/>
      <c r="I18" s="255"/>
      <c r="J18" s="255"/>
      <c r="K18" s="255"/>
      <c r="L18" s="255"/>
      <c r="M18" s="255"/>
      <c r="N18" s="255"/>
      <c r="O18" s="255"/>
      <c r="P18" s="255"/>
      <c r="R18" s="113"/>
      <c r="S18" s="113"/>
      <c r="T18" s="113"/>
    </row>
    <row r="19" spans="1:256">
      <c r="A19" s="298">
        <v>4</v>
      </c>
      <c r="B19" s="3" t="s">
        <v>54</v>
      </c>
      <c r="C19" s="90" t="s">
        <v>148</v>
      </c>
      <c r="D19" s="137" t="s">
        <v>126</v>
      </c>
      <c r="E19" s="75">
        <v>75</v>
      </c>
      <c r="F19" s="255"/>
      <c r="G19" s="255"/>
      <c r="H19" s="123"/>
      <c r="I19" s="255"/>
      <c r="J19" s="255"/>
      <c r="K19" s="255"/>
      <c r="L19" s="255"/>
      <c r="M19" s="255"/>
      <c r="N19" s="255"/>
      <c r="O19" s="255"/>
      <c r="P19" s="25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>
      <c r="A20" s="298"/>
      <c r="B20" s="3"/>
      <c r="C20" s="120" t="s">
        <v>150</v>
      </c>
      <c r="D20" s="137"/>
      <c r="E20" s="157"/>
      <c r="F20" s="255"/>
      <c r="G20" s="255"/>
      <c r="H20" s="123"/>
      <c r="I20" s="255"/>
      <c r="J20" s="255"/>
      <c r="K20" s="255"/>
      <c r="L20" s="255"/>
      <c r="M20" s="255"/>
      <c r="N20" s="255"/>
      <c r="O20" s="255"/>
      <c r="P20" s="25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ht="13.5" thickBot="1">
      <c r="A21" s="298">
        <v>1</v>
      </c>
      <c r="B21" s="3" t="s">
        <v>147</v>
      </c>
      <c r="C21" s="105" t="s">
        <v>289</v>
      </c>
      <c r="D21" s="104" t="s">
        <v>15</v>
      </c>
      <c r="E21" s="75">
        <v>13</v>
      </c>
      <c r="F21" s="255"/>
      <c r="G21" s="255"/>
      <c r="H21" s="123"/>
      <c r="I21" s="255"/>
      <c r="J21" s="255"/>
      <c r="K21" s="255"/>
      <c r="L21" s="255"/>
      <c r="M21" s="255"/>
      <c r="N21" s="255"/>
      <c r="O21" s="255"/>
      <c r="P21" s="25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4" customFormat="1" ht="13.5" thickBot="1">
      <c r="A22" s="44"/>
      <c r="B22" s="1"/>
      <c r="C22" s="45" t="s">
        <v>25</v>
      </c>
      <c r="D22" s="46"/>
      <c r="E22" s="47"/>
      <c r="F22" s="48"/>
      <c r="G22" s="48"/>
      <c r="H22" s="48"/>
      <c r="I22" s="48"/>
      <c r="J22" s="48"/>
      <c r="K22" s="48"/>
      <c r="L22" s="259"/>
      <c r="M22" s="259"/>
      <c r="N22" s="259"/>
      <c r="O22" s="259"/>
      <c r="P22" s="25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</row>
    <row r="23" spans="1:256" s="4" customFormat="1">
      <c r="A23" s="51"/>
      <c r="B23" s="51"/>
      <c r="C23" s="18"/>
      <c r="D23" s="19"/>
      <c r="E23" s="20"/>
      <c r="F23" s="19"/>
      <c r="G23" s="19"/>
      <c r="H23" s="114"/>
      <c r="I23" s="114"/>
      <c r="J23" s="52"/>
      <c r="K23" s="52" t="s">
        <v>26</v>
      </c>
      <c r="L23" s="53"/>
      <c r="M23" s="147"/>
      <c r="N23" s="147"/>
      <c r="O23" s="147"/>
      <c r="P23" s="260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</row>
    <row r="24" spans="1:256" s="4" customFormat="1">
      <c r="A24" s="56"/>
      <c r="B24" s="56"/>
      <c r="C24" s="56"/>
      <c r="D24" s="19"/>
      <c r="E24" s="20"/>
      <c r="F24" s="19"/>
      <c r="G24" s="19"/>
      <c r="H24" s="19"/>
      <c r="I24" s="19"/>
      <c r="J24" s="57"/>
      <c r="K24" s="57"/>
      <c r="L24" s="57" t="s">
        <v>77</v>
      </c>
      <c r="M24" s="261"/>
      <c r="N24" s="261"/>
      <c r="O24" s="261"/>
      <c r="P24" s="262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s="4" customFormat="1">
      <c r="A25" s="51"/>
      <c r="B25" s="51"/>
      <c r="C25" s="18"/>
      <c r="D25" s="19"/>
      <c r="E25" s="20"/>
      <c r="F25" s="19"/>
      <c r="G25" s="19"/>
      <c r="H25" s="19"/>
      <c r="I25" s="19"/>
      <c r="J25" s="19"/>
      <c r="K25" s="19"/>
      <c r="L25" s="19"/>
      <c r="M25" s="19"/>
      <c r="N25" s="27"/>
      <c r="O25" s="27"/>
      <c r="P25" s="80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1:256">
      <c r="A26" s="59"/>
      <c r="B26" s="60"/>
      <c r="C26" s="59"/>
      <c r="D26" s="59"/>
      <c r="E26" s="61"/>
      <c r="F26" s="62"/>
      <c r="G26" s="62"/>
      <c r="H26" s="6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63"/>
      <c r="B27" s="64"/>
      <c r="C27" s="6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8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A28" s="4"/>
      <c r="B28" s="65" t="s">
        <v>27</v>
      </c>
      <c r="C28" s="66"/>
      <c r="D28" s="38"/>
      <c r="E28" s="67"/>
      <c r="F28" s="4"/>
      <c r="G28" s="4"/>
      <c r="H28" s="4"/>
      <c r="I28" s="4"/>
      <c r="J28" s="4" t="s">
        <v>28</v>
      </c>
      <c r="K28" s="68"/>
      <c r="L28" s="68"/>
      <c r="M28" s="68"/>
      <c r="N28" s="3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>
      <c r="A29" s="4"/>
      <c r="B29" s="4"/>
      <c r="C29" s="62" t="s">
        <v>29</v>
      </c>
      <c r="D29" s="69"/>
      <c r="E29" s="4"/>
      <c r="F29" s="4"/>
      <c r="G29" s="4"/>
      <c r="H29" s="4"/>
      <c r="I29" s="4"/>
      <c r="J29" s="4"/>
      <c r="K29" s="4"/>
      <c r="L29" s="65" t="s">
        <v>29</v>
      </c>
      <c r="M29" s="4"/>
      <c r="N29" s="38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36" sqref="D36"/>
    </sheetView>
  </sheetViews>
  <sheetFormatPr defaultRowHeight="12.75"/>
  <cols>
    <col min="1" max="1" width="3.28515625" style="51" customWidth="1"/>
    <col min="2" max="2" width="7.42578125" style="51" customWidth="1"/>
    <col min="3" max="3" width="53.85546875" style="18" customWidth="1"/>
    <col min="4" max="4" width="5.140625" style="19" customWidth="1"/>
    <col min="5" max="5" width="6.85546875" style="20" customWidth="1"/>
    <col min="6" max="6" width="5.42578125" style="19" customWidth="1"/>
    <col min="7" max="7" width="8" style="19" customWidth="1"/>
    <col min="8" max="8" width="7.85546875" style="19" customWidth="1"/>
    <col min="9" max="9" width="7.28515625" style="19" customWidth="1"/>
    <col min="10" max="10" width="7.42578125" style="19" customWidth="1"/>
    <col min="11" max="11" width="7.28515625" style="19" customWidth="1"/>
    <col min="12" max="12" width="8.85546875" style="19" customWidth="1"/>
    <col min="13" max="13" width="8.42578125" style="19" customWidth="1"/>
    <col min="14" max="14" width="10" style="19" customWidth="1"/>
    <col min="15" max="15" width="8.28515625" style="19" customWidth="1"/>
    <col min="16" max="16" width="9.42578125" style="19" customWidth="1"/>
    <col min="17" max="17" width="8.85546875" style="8" customWidth="1"/>
    <col min="18" max="19" width="10.85546875" style="8" customWidth="1"/>
    <col min="20" max="256" width="11.42578125" style="8" customWidth="1"/>
    <col min="257" max="16384" width="9.140625" style="8"/>
  </cols>
  <sheetData>
    <row r="1" spans="1:16">
      <c r="A1" s="410" t="s">
        <v>200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>
      <c r="A2" s="411" t="s">
        <v>201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</row>
    <row r="3" spans="1:16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0" customFormat="1">
      <c r="A4" s="10" t="str">
        <f>Kopsavilkums_Nr.1!A4</f>
        <v>Būves nosaukums:  Dzīvojamā māja</v>
      </c>
      <c r="B4" s="11"/>
      <c r="C4" s="11"/>
      <c r="D4" s="11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</row>
    <row r="5" spans="1:16" s="10" customFormat="1">
      <c r="A5" s="10" t="str">
        <f>Kopsavilkums_Nr.1!A5</f>
        <v xml:space="preserve">Objekta nosaukums: Energoefektivitātes paaugstināšanas projekts dzīvojamai mājai </v>
      </c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s="10" customFormat="1">
      <c r="A6" s="10" t="str">
        <f>Kopsavilkums_Nr.1!A6</f>
        <v>Objekta adrese:  Lāčplēša iela 21, Jelgava, LV-3002, KAD.NR.09000270185001</v>
      </c>
      <c r="E6" s="14"/>
      <c r="F6" s="14"/>
      <c r="G6" s="14"/>
      <c r="H6" s="14"/>
      <c r="I6" s="14"/>
      <c r="J6" s="14"/>
      <c r="K6" s="13"/>
      <c r="L6" s="13"/>
      <c r="M6" s="13"/>
      <c r="N6" s="13"/>
      <c r="O6" s="13"/>
      <c r="P6" s="13"/>
    </row>
    <row r="7" spans="1:16" s="16" customFormat="1">
      <c r="H7" s="138"/>
      <c r="I7" s="138"/>
      <c r="J7" s="138"/>
      <c r="K7" s="138"/>
      <c r="L7" s="138"/>
      <c r="M7" s="138"/>
      <c r="N7" s="138"/>
      <c r="O7" s="138"/>
      <c r="P7" s="138"/>
    </row>
    <row r="8" spans="1:16">
      <c r="A8" s="17"/>
      <c r="B8" s="17"/>
      <c r="F8" s="21"/>
      <c r="K8" s="138"/>
      <c r="L8" s="139" t="s">
        <v>75</v>
      </c>
      <c r="M8" s="138"/>
      <c r="N8" s="412"/>
      <c r="O8" s="412"/>
      <c r="P8" s="138"/>
    </row>
    <row r="9" spans="1:16">
      <c r="A9" s="17"/>
      <c r="B9" s="17"/>
      <c r="F9" s="21"/>
      <c r="L9" s="23"/>
      <c r="M9" s="24"/>
      <c r="N9" s="140"/>
      <c r="O9" s="24"/>
      <c r="P9" s="24"/>
    </row>
    <row r="10" spans="1:16">
      <c r="A10" s="25"/>
      <c r="B10" s="25"/>
      <c r="C10" s="26"/>
      <c r="L10" s="138"/>
      <c r="M10" s="138"/>
      <c r="N10" s="138"/>
      <c r="O10" s="138"/>
    </row>
    <row r="11" spans="1:16" s="16" customFormat="1" ht="13.5" thickBot="1">
      <c r="A11" s="417" t="s">
        <v>17</v>
      </c>
      <c r="B11" s="420" t="s">
        <v>11</v>
      </c>
      <c r="C11" s="399" t="s">
        <v>12</v>
      </c>
      <c r="D11" s="402" t="s">
        <v>18</v>
      </c>
      <c r="E11" s="405" t="s">
        <v>19</v>
      </c>
      <c r="F11" s="408" t="s">
        <v>13</v>
      </c>
      <c r="G11" s="408"/>
      <c r="H11" s="408"/>
      <c r="I11" s="408"/>
      <c r="J11" s="408"/>
      <c r="K11" s="408"/>
      <c r="L11" s="413" t="s">
        <v>14</v>
      </c>
      <c r="M11" s="413"/>
      <c r="N11" s="413"/>
      <c r="O11" s="413"/>
      <c r="P11" s="414"/>
    </row>
    <row r="12" spans="1:16" s="16" customFormat="1" ht="13.5" thickBot="1">
      <c r="A12" s="418"/>
      <c r="B12" s="421"/>
      <c r="C12" s="400"/>
      <c r="D12" s="403"/>
      <c r="E12" s="406"/>
      <c r="F12" s="409"/>
      <c r="G12" s="409"/>
      <c r="H12" s="409"/>
      <c r="I12" s="409"/>
      <c r="J12" s="409"/>
      <c r="K12" s="409"/>
      <c r="L12" s="415" t="s">
        <v>20</v>
      </c>
      <c r="M12" s="415"/>
      <c r="N12" s="415" t="s">
        <v>21</v>
      </c>
      <c r="O12" s="415"/>
      <c r="P12" s="416" t="s">
        <v>22</v>
      </c>
    </row>
    <row r="13" spans="1:16" s="16" customFormat="1" ht="45">
      <c r="A13" s="419"/>
      <c r="B13" s="422"/>
      <c r="C13" s="401"/>
      <c r="D13" s="404"/>
      <c r="E13" s="407"/>
      <c r="F13" s="85" t="s">
        <v>23</v>
      </c>
      <c r="G13" s="85" t="s">
        <v>69</v>
      </c>
      <c r="H13" s="85" t="s">
        <v>70</v>
      </c>
      <c r="I13" s="85" t="s">
        <v>71</v>
      </c>
      <c r="J13" s="86" t="s">
        <v>72</v>
      </c>
      <c r="K13" s="86" t="s">
        <v>73</v>
      </c>
      <c r="L13" s="87" t="s">
        <v>24</v>
      </c>
      <c r="M13" s="85" t="s">
        <v>70</v>
      </c>
      <c r="N13" s="85" t="s">
        <v>71</v>
      </c>
      <c r="O13" s="86" t="s">
        <v>72</v>
      </c>
      <c r="P13" s="88" t="s">
        <v>74</v>
      </c>
    </row>
    <row r="14" spans="1:16" s="16" customFormat="1">
      <c r="A14" s="29">
        <v>1</v>
      </c>
      <c r="B14" s="84" t="s">
        <v>68</v>
      </c>
      <c r="C14" s="29">
        <f>B14+1</f>
        <v>3</v>
      </c>
      <c r="D14" s="29">
        <f t="shared" ref="D14:P14" si="0">C14+1</f>
        <v>4</v>
      </c>
      <c r="E14" s="29">
        <f t="shared" si="0"/>
        <v>5</v>
      </c>
      <c r="F14" s="29">
        <f t="shared" si="0"/>
        <v>6</v>
      </c>
      <c r="G14" s="29">
        <f t="shared" si="0"/>
        <v>7</v>
      </c>
      <c r="H14" s="29">
        <f t="shared" si="0"/>
        <v>8</v>
      </c>
      <c r="I14" s="29">
        <f t="shared" si="0"/>
        <v>9</v>
      </c>
      <c r="J14" s="29">
        <f t="shared" si="0"/>
        <v>10</v>
      </c>
      <c r="K14" s="29">
        <f t="shared" si="0"/>
        <v>11</v>
      </c>
      <c r="L14" s="29">
        <f t="shared" si="0"/>
        <v>12</v>
      </c>
      <c r="M14" s="29">
        <f t="shared" si="0"/>
        <v>13</v>
      </c>
      <c r="N14" s="29">
        <f t="shared" si="0"/>
        <v>14</v>
      </c>
      <c r="O14" s="29">
        <f t="shared" si="0"/>
        <v>15</v>
      </c>
      <c r="P14" s="29">
        <f t="shared" si="0"/>
        <v>16</v>
      </c>
    </row>
    <row r="15" spans="1:16" s="112" customFormat="1" ht="15.75">
      <c r="A15" s="121">
        <v>1</v>
      </c>
      <c r="B15" s="73" t="s">
        <v>66</v>
      </c>
      <c r="C15" s="89" t="s">
        <v>202</v>
      </c>
      <c r="D15" s="31" t="s">
        <v>47</v>
      </c>
      <c r="E15" s="123">
        <v>333.91</v>
      </c>
      <c r="F15" s="226"/>
      <c r="G15" s="255"/>
      <c r="H15" s="123"/>
      <c r="I15" s="255"/>
      <c r="J15" s="255"/>
      <c r="K15" s="255"/>
      <c r="L15" s="255"/>
      <c r="M15" s="255"/>
      <c r="N15" s="255"/>
      <c r="O15" s="255"/>
      <c r="P15" s="255"/>
    </row>
    <row r="16" spans="1:16" s="112" customFormat="1" ht="13.5" customHeight="1">
      <c r="A16" s="121"/>
      <c r="B16" s="73"/>
      <c r="C16" s="89" t="s">
        <v>298</v>
      </c>
      <c r="D16" s="31" t="s">
        <v>33</v>
      </c>
      <c r="E16" s="123">
        <f>E15*0.2</f>
        <v>66.78</v>
      </c>
      <c r="F16" s="226"/>
      <c r="G16" s="255"/>
      <c r="H16" s="123"/>
      <c r="I16" s="255"/>
      <c r="J16" s="255"/>
      <c r="K16" s="255"/>
      <c r="L16" s="255"/>
      <c r="M16" s="255"/>
      <c r="N16" s="255"/>
      <c r="O16" s="255"/>
      <c r="P16" s="255"/>
    </row>
    <row r="17" spans="1:16" s="112" customFormat="1" ht="15.75">
      <c r="A17" s="121">
        <v>2</v>
      </c>
      <c r="B17" s="73" t="s">
        <v>39</v>
      </c>
      <c r="C17" s="89" t="s">
        <v>287</v>
      </c>
      <c r="D17" s="31" t="s">
        <v>47</v>
      </c>
      <c r="E17" s="123">
        <v>333.91</v>
      </c>
      <c r="F17" s="226"/>
      <c r="G17" s="255"/>
      <c r="H17" s="123"/>
      <c r="I17" s="255"/>
      <c r="J17" s="255"/>
      <c r="K17" s="255"/>
      <c r="L17" s="255"/>
      <c r="M17" s="255"/>
      <c r="N17" s="255"/>
      <c r="O17" s="255"/>
      <c r="P17" s="255"/>
    </row>
    <row r="18" spans="1:16" s="112" customFormat="1" ht="15.75">
      <c r="A18" s="31"/>
      <c r="B18" s="73"/>
      <c r="C18" s="326" t="s">
        <v>297</v>
      </c>
      <c r="D18" s="31" t="s">
        <v>47</v>
      </c>
      <c r="E18" s="123">
        <f>E17*1.05</f>
        <v>350.61</v>
      </c>
      <c r="F18" s="226"/>
      <c r="G18" s="255"/>
      <c r="H18" s="255"/>
      <c r="I18" s="255"/>
      <c r="J18" s="255"/>
      <c r="K18" s="255"/>
      <c r="L18" s="255"/>
      <c r="M18" s="255"/>
      <c r="N18" s="255"/>
      <c r="O18" s="255"/>
      <c r="P18" s="255"/>
    </row>
    <row r="19" spans="1:16" s="112" customFormat="1">
      <c r="A19" s="31"/>
      <c r="B19" s="73"/>
      <c r="C19" s="227" t="s">
        <v>290</v>
      </c>
      <c r="D19" s="31" t="s">
        <v>33</v>
      </c>
      <c r="E19" s="123">
        <f>E17*6</f>
        <v>2003.46</v>
      </c>
      <c r="F19" s="226"/>
      <c r="G19" s="255"/>
      <c r="H19" s="255"/>
      <c r="I19" s="255"/>
      <c r="J19" s="255"/>
      <c r="K19" s="255"/>
      <c r="L19" s="255"/>
      <c r="M19" s="255"/>
      <c r="N19" s="255"/>
      <c r="O19" s="255"/>
      <c r="P19" s="255"/>
    </row>
    <row r="20" spans="1:16" s="112" customFormat="1">
      <c r="A20" s="31"/>
      <c r="B20" s="73"/>
      <c r="C20" s="89" t="s">
        <v>292</v>
      </c>
      <c r="D20" s="31" t="s">
        <v>186</v>
      </c>
      <c r="E20" s="123">
        <f>E17*5</f>
        <v>1669.55</v>
      </c>
      <c r="F20" s="226"/>
      <c r="G20" s="255"/>
      <c r="H20" s="255"/>
      <c r="I20" s="255"/>
      <c r="J20" s="255"/>
      <c r="K20" s="255"/>
      <c r="L20" s="255"/>
      <c r="M20" s="255"/>
      <c r="N20" s="255"/>
      <c r="O20" s="255"/>
      <c r="P20" s="255"/>
    </row>
    <row r="21" spans="1:16" s="112" customFormat="1" ht="15.75">
      <c r="A21" s="121">
        <v>3</v>
      </c>
      <c r="B21" s="73" t="s">
        <v>147</v>
      </c>
      <c r="C21" s="89" t="s">
        <v>226</v>
      </c>
      <c r="D21" s="31" t="s">
        <v>47</v>
      </c>
      <c r="E21" s="226">
        <f>SUM(E17)</f>
        <v>333.91</v>
      </c>
      <c r="F21" s="226"/>
      <c r="G21" s="255"/>
      <c r="H21" s="123"/>
      <c r="I21" s="255"/>
      <c r="J21" s="255"/>
      <c r="K21" s="255"/>
      <c r="L21" s="255"/>
      <c r="M21" s="255"/>
      <c r="N21" s="255"/>
      <c r="O21" s="255"/>
      <c r="P21" s="255"/>
    </row>
    <row r="22" spans="1:16" s="112" customFormat="1" ht="15.75">
      <c r="A22" s="31"/>
      <c r="B22" s="73"/>
      <c r="C22" s="227" t="s">
        <v>291</v>
      </c>
      <c r="D22" s="31" t="s">
        <v>47</v>
      </c>
      <c r="E22" s="226">
        <f>E21*1.15</f>
        <v>384</v>
      </c>
      <c r="F22" s="226"/>
      <c r="G22" s="255"/>
      <c r="H22" s="255"/>
      <c r="I22" s="255"/>
      <c r="J22" s="255"/>
      <c r="K22" s="255"/>
      <c r="L22" s="255"/>
      <c r="M22" s="255"/>
      <c r="N22" s="255"/>
      <c r="O22" s="255"/>
      <c r="P22" s="255"/>
    </row>
    <row r="23" spans="1:16" s="112" customFormat="1">
      <c r="A23" s="31"/>
      <c r="B23" s="73"/>
      <c r="C23" s="227" t="s">
        <v>290</v>
      </c>
      <c r="D23" s="31" t="s">
        <v>33</v>
      </c>
      <c r="E23" s="226">
        <f>E21*6</f>
        <v>2003.46</v>
      </c>
      <c r="F23" s="226"/>
      <c r="G23" s="255"/>
      <c r="H23" s="255"/>
      <c r="I23" s="255"/>
      <c r="J23" s="255"/>
      <c r="K23" s="255"/>
      <c r="L23" s="255"/>
      <c r="M23" s="255"/>
      <c r="N23" s="255"/>
      <c r="O23" s="255"/>
      <c r="P23" s="255"/>
    </row>
    <row r="24" spans="1:16" s="112" customFormat="1" ht="15.75">
      <c r="A24" s="121">
        <v>4</v>
      </c>
      <c r="B24" s="73" t="s">
        <v>147</v>
      </c>
      <c r="C24" s="89" t="s">
        <v>227</v>
      </c>
      <c r="D24" s="31" t="s">
        <v>47</v>
      </c>
      <c r="E24" s="226">
        <f>E21</f>
        <v>333.91</v>
      </c>
      <c r="F24" s="226"/>
      <c r="G24" s="255"/>
      <c r="H24" s="123"/>
      <c r="I24" s="255"/>
      <c r="J24" s="255"/>
      <c r="K24" s="255"/>
      <c r="L24" s="255"/>
      <c r="M24" s="255"/>
      <c r="N24" s="255"/>
      <c r="O24" s="255"/>
      <c r="P24" s="255"/>
    </row>
    <row r="25" spans="1:16" s="112" customFormat="1">
      <c r="A25" s="31"/>
      <c r="B25" s="73"/>
      <c r="C25" s="227" t="s">
        <v>293</v>
      </c>
      <c r="D25" s="31" t="s">
        <v>33</v>
      </c>
      <c r="E25" s="226">
        <v>362.25</v>
      </c>
      <c r="F25" s="226"/>
      <c r="G25" s="255"/>
      <c r="H25" s="255"/>
      <c r="I25" s="255"/>
      <c r="J25" s="255"/>
      <c r="K25" s="255"/>
      <c r="L25" s="255"/>
      <c r="M25" s="255"/>
      <c r="N25" s="255"/>
      <c r="O25" s="255"/>
      <c r="P25" s="255"/>
    </row>
    <row r="26" spans="1:16" s="112" customFormat="1">
      <c r="A26" s="31"/>
      <c r="B26" s="73"/>
      <c r="C26" s="227" t="s">
        <v>294</v>
      </c>
      <c r="D26" s="31" t="s">
        <v>33</v>
      </c>
      <c r="E26" s="226">
        <f>E24*1.8*2.5</f>
        <v>1502.6</v>
      </c>
      <c r="F26" s="226"/>
      <c r="G26" s="255"/>
      <c r="H26" s="255"/>
      <c r="I26" s="255"/>
      <c r="J26" s="255"/>
      <c r="K26" s="255"/>
      <c r="L26" s="255"/>
      <c r="M26" s="255"/>
      <c r="N26" s="255"/>
      <c r="O26" s="255"/>
      <c r="P26" s="255"/>
    </row>
    <row r="27" spans="1:16" s="112" customFormat="1" ht="15.75">
      <c r="A27" s="31">
        <f>A24+1</f>
        <v>5</v>
      </c>
      <c r="B27" s="73" t="s">
        <v>66</v>
      </c>
      <c r="C27" s="89" t="s">
        <v>203</v>
      </c>
      <c r="D27" s="31" t="s">
        <v>47</v>
      </c>
      <c r="E27" s="226">
        <f>SUM(E15)</f>
        <v>333.91</v>
      </c>
      <c r="F27" s="226"/>
      <c r="G27" s="255"/>
      <c r="H27" s="123"/>
      <c r="I27" s="255"/>
      <c r="J27" s="255"/>
      <c r="K27" s="255"/>
      <c r="L27" s="255"/>
      <c r="M27" s="255"/>
      <c r="N27" s="255"/>
      <c r="O27" s="255"/>
      <c r="P27" s="255"/>
    </row>
    <row r="28" spans="1:16" s="112" customFormat="1">
      <c r="A28" s="31"/>
      <c r="B28" s="73"/>
      <c r="C28" s="227" t="s">
        <v>295</v>
      </c>
      <c r="D28" s="31" t="s">
        <v>33</v>
      </c>
      <c r="E28" s="226">
        <f>E27*0.18</f>
        <v>60.1</v>
      </c>
      <c r="F28" s="226"/>
      <c r="G28" s="255"/>
      <c r="H28" s="255"/>
      <c r="I28" s="255"/>
      <c r="J28" s="255"/>
      <c r="K28" s="255"/>
      <c r="L28" s="255"/>
      <c r="M28" s="255"/>
      <c r="N28" s="255"/>
      <c r="O28" s="255"/>
      <c r="P28" s="255"/>
    </row>
    <row r="29" spans="1:16" s="112" customFormat="1" ht="13.5" thickBot="1">
      <c r="A29" s="39"/>
      <c r="B29" s="71"/>
      <c r="C29" s="227" t="s">
        <v>296</v>
      </c>
      <c r="D29" s="39" t="s">
        <v>33</v>
      </c>
      <c r="E29" s="122">
        <f>E27*0.3</f>
        <v>100.17</v>
      </c>
      <c r="F29" s="122"/>
      <c r="G29" s="264"/>
      <c r="H29" s="264"/>
      <c r="I29" s="264"/>
      <c r="J29" s="264"/>
      <c r="K29" s="264"/>
      <c r="L29" s="264"/>
      <c r="M29" s="264"/>
      <c r="N29" s="264"/>
      <c r="O29" s="264"/>
      <c r="P29" s="264"/>
    </row>
    <row r="30" spans="1:16" s="50" customFormat="1" ht="13.5" thickBot="1">
      <c r="A30" s="44"/>
      <c r="B30" s="1"/>
      <c r="C30" s="45" t="s">
        <v>25</v>
      </c>
      <c r="D30" s="46"/>
      <c r="E30" s="47"/>
      <c r="F30" s="48"/>
      <c r="G30" s="48"/>
      <c r="H30" s="48"/>
      <c r="I30" s="48"/>
      <c r="J30" s="48"/>
      <c r="K30" s="48"/>
      <c r="L30" s="259"/>
      <c r="M30" s="259"/>
      <c r="N30" s="259"/>
      <c r="O30" s="259"/>
      <c r="P30" s="259"/>
    </row>
    <row r="31" spans="1:16">
      <c r="H31" s="138"/>
      <c r="I31" s="138"/>
      <c r="J31" s="52"/>
      <c r="K31" s="52" t="s">
        <v>26</v>
      </c>
      <c r="L31" s="53"/>
      <c r="M31" s="147"/>
      <c r="N31" s="147"/>
      <c r="O31" s="147"/>
      <c r="P31" s="260"/>
    </row>
    <row r="32" spans="1:16">
      <c r="A32" s="56"/>
      <c r="B32" s="56"/>
      <c r="C32" s="56"/>
      <c r="J32" s="57"/>
      <c r="K32" s="57"/>
      <c r="L32" s="57" t="s">
        <v>77</v>
      </c>
      <c r="M32" s="261"/>
      <c r="N32" s="261"/>
      <c r="O32" s="261"/>
      <c r="P32" s="262"/>
    </row>
    <row r="33" spans="1:16">
      <c r="N33" s="27"/>
      <c r="O33" s="27"/>
      <c r="P33" s="80"/>
    </row>
    <row r="34" spans="1:16" s="4" customFormat="1">
      <c r="A34" s="59"/>
      <c r="B34" s="60"/>
      <c r="C34" s="59"/>
      <c r="D34" s="59"/>
      <c r="E34" s="61"/>
      <c r="F34" s="62"/>
      <c r="G34" s="62"/>
      <c r="H34" s="142"/>
    </row>
    <row r="35" spans="1:16" s="4" customFormat="1">
      <c r="A35" s="63"/>
      <c r="B35" s="64"/>
      <c r="C35" s="65"/>
      <c r="P35" s="83"/>
    </row>
    <row r="36" spans="1:16" s="4" customFormat="1">
      <c r="B36" s="65" t="s">
        <v>27</v>
      </c>
      <c r="C36" s="66"/>
      <c r="D36" s="38"/>
      <c r="E36" s="67"/>
      <c r="J36" s="4" t="s">
        <v>28</v>
      </c>
      <c r="K36" s="68"/>
      <c r="L36" s="68"/>
      <c r="M36" s="68"/>
      <c r="N36" s="38"/>
    </row>
    <row r="37" spans="1:16" s="4" customFormat="1">
      <c r="C37" s="62" t="s">
        <v>29</v>
      </c>
      <c r="D37" s="69"/>
      <c r="L37" s="65" t="s">
        <v>29</v>
      </c>
      <c r="N37" s="38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  <ignoredErrors>
    <ignoredError sqref="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Koptāme</vt:lpstr>
      <vt:lpstr>Kopsavilkums_Nr.1</vt:lpstr>
      <vt:lpstr>Būvlaukums 1-1</vt:lpstr>
      <vt:lpstr>Jumts un bēniņi 1-2</vt:lpstr>
      <vt:lpstr>Fasāde 1-3</vt:lpstr>
      <vt:lpstr>Cokols 1-4</vt:lpstr>
      <vt:lpstr>Durvis, logi 1-5</vt:lpstr>
      <vt:lpstr>Iekšējā apdare 1-6</vt:lpstr>
      <vt:lpstr>pagraba griesti 1-7</vt:lpstr>
      <vt:lpstr>Apkure 2-1</vt:lpstr>
      <vt:lpstr>ūdensapgāde 2-2</vt:lpstr>
      <vt:lpstr>'Cokols 1-4'!Print_Titles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</dc:creator>
  <cp:lastModifiedBy>mamuC</cp:lastModifiedBy>
  <cp:lastPrinted>2017-04-25T09:58:44Z</cp:lastPrinted>
  <dcterms:created xsi:type="dcterms:W3CDTF">2011-04-18T06:11:14Z</dcterms:created>
  <dcterms:modified xsi:type="dcterms:W3CDTF">2017-08-21T14:31:32Z</dcterms:modified>
</cp:coreProperties>
</file>