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05" yWindow="-105" windowWidth="23250" windowHeight="12570" tabRatio="846" activeTab="10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1" r:id="rId11"/>
    <sheet name="10a" sheetId="12" r:id="rId12"/>
  </sheets>
  <calcPr calcId="14562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5" l="1"/>
  <c r="H98" i="12"/>
  <c r="H96" i="12"/>
  <c r="H95" i="12"/>
  <c r="H94" i="12"/>
  <c r="H86" i="12"/>
  <c r="H77" i="12"/>
  <c r="H69" i="12"/>
  <c r="H66" i="12"/>
  <c r="H55" i="12"/>
  <c r="H34" i="12"/>
  <c r="H22" i="12"/>
  <c r="H15" i="12"/>
  <c r="J15" i="12" s="1"/>
  <c r="H99" i="12"/>
  <c r="H97" i="12"/>
  <c r="H92" i="12"/>
  <c r="H91" i="12"/>
  <c r="H90" i="12"/>
  <c r="H89" i="12"/>
  <c r="H88" i="12"/>
  <c r="H87" i="12"/>
  <c r="H85" i="12"/>
  <c r="H83" i="12"/>
  <c r="H82" i="12"/>
  <c r="H81" i="12"/>
  <c r="H80" i="12"/>
  <c r="H79" i="12"/>
  <c r="H78" i="12"/>
  <c r="H76" i="12"/>
  <c r="H75" i="12"/>
  <c r="H72" i="12"/>
  <c r="H71" i="12"/>
  <c r="H70" i="12"/>
  <c r="H68" i="12"/>
  <c r="H65" i="12"/>
  <c r="H64" i="12"/>
  <c r="H63" i="12"/>
  <c r="H62" i="12"/>
  <c r="H61" i="12"/>
  <c r="H59" i="12"/>
  <c r="H58" i="12"/>
  <c r="H57" i="12"/>
  <c r="H56" i="12"/>
  <c r="H54" i="12"/>
  <c r="H53" i="12"/>
  <c r="H52" i="12"/>
  <c r="H50" i="12"/>
  <c r="H49" i="12"/>
  <c r="H48" i="12"/>
  <c r="H47" i="12"/>
  <c r="H46" i="12"/>
  <c r="H45" i="12"/>
  <c r="H44" i="12"/>
  <c r="H43" i="12"/>
  <c r="H42" i="12"/>
  <c r="H41" i="12"/>
  <c r="H38" i="12"/>
  <c r="H37" i="12"/>
  <c r="H36" i="12"/>
  <c r="H35" i="12"/>
  <c r="H33" i="12"/>
  <c r="H32" i="12"/>
  <c r="H31" i="12"/>
  <c r="H29" i="12"/>
  <c r="H28" i="12"/>
  <c r="H27" i="12"/>
  <c r="H26" i="12"/>
  <c r="H25" i="12"/>
  <c r="H24" i="12"/>
  <c r="H23" i="12"/>
  <c r="H21" i="12"/>
  <c r="H20" i="12"/>
  <c r="H19" i="12"/>
  <c r="H16" i="12"/>
  <c r="J16" i="12" s="1"/>
  <c r="H71" i="11"/>
  <c r="H66" i="11"/>
  <c r="H78" i="11"/>
  <c r="H79" i="11"/>
  <c r="H77" i="11"/>
  <c r="H76" i="11"/>
  <c r="H75" i="11"/>
  <c r="H73" i="11"/>
  <c r="H72" i="11"/>
  <c r="H70" i="11"/>
  <c r="H69" i="11"/>
  <c r="H67" i="11"/>
  <c r="H68" i="11"/>
  <c r="H65" i="11"/>
  <c r="H15" i="11"/>
  <c r="J15" i="11" s="1"/>
  <c r="H74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8" i="10"/>
  <c r="E50" i="10"/>
  <c r="H49" i="10"/>
  <c r="E48" i="10"/>
  <c r="H47" i="10"/>
  <c r="H46" i="10"/>
  <c r="E44" i="10"/>
  <c r="H43" i="10"/>
  <c r="E42" i="10"/>
  <c r="H41" i="10"/>
  <c r="E40" i="10"/>
  <c r="E39" i="10"/>
  <c r="E38" i="10"/>
  <c r="H37" i="10"/>
  <c r="E36" i="10"/>
  <c r="H35" i="10"/>
  <c r="E34" i="10"/>
  <c r="H33" i="10"/>
  <c r="J33" i="10" s="1"/>
  <c r="H31" i="10"/>
  <c r="H29" i="10"/>
  <c r="E30" i="10"/>
  <c r="E27" i="10"/>
  <c r="E26" i="10"/>
  <c r="E25" i="10"/>
  <c r="E24" i="10"/>
  <c r="H23" i="10"/>
  <c r="H22" i="10"/>
  <c r="H20" i="10"/>
  <c r="E21" i="10"/>
  <c r="H17" i="10"/>
  <c r="J17" i="10" s="1"/>
  <c r="H16" i="10"/>
  <c r="J16" i="10" s="1"/>
  <c r="H15" i="10"/>
  <c r="J15" i="10" s="1"/>
  <c r="H24" i="9"/>
  <c r="H23" i="9"/>
  <c r="H19" i="9"/>
  <c r="E19" i="9"/>
  <c r="E20" i="9" s="1"/>
  <c r="H18" i="9"/>
  <c r="H16" i="9"/>
  <c r="J16" i="9" s="1"/>
  <c r="H15" i="9"/>
  <c r="J15" i="9" s="1"/>
  <c r="H21" i="8"/>
  <c r="J17" i="8"/>
  <c r="H17" i="8"/>
  <c r="H15" i="8"/>
  <c r="J15" i="8" s="1"/>
  <c r="E15" i="8"/>
  <c r="E17" i="8" s="1"/>
  <c r="H28" i="7"/>
  <c r="H27" i="7"/>
  <c r="H26" i="7"/>
  <c r="H20" i="7"/>
  <c r="H19" i="7"/>
  <c r="H17" i="7"/>
  <c r="H16" i="7"/>
  <c r="E20" i="7"/>
  <c r="E25" i="7" s="1"/>
  <c r="H15" i="7"/>
  <c r="E89" i="6"/>
  <c r="H88" i="6"/>
  <c r="H87" i="6"/>
  <c r="H86" i="6"/>
  <c r="H84" i="6"/>
  <c r="H78" i="6"/>
  <c r="E78" i="6"/>
  <c r="H73" i="6"/>
  <c r="E73" i="6"/>
  <c r="H68" i="6"/>
  <c r="E68" i="6"/>
  <c r="E72" i="6" s="1"/>
  <c r="H64" i="6"/>
  <c r="J64" i="6" s="1"/>
  <c r="E64" i="6"/>
  <c r="H58" i="6"/>
  <c r="E58" i="6"/>
  <c r="E56" i="6"/>
  <c r="E55" i="6"/>
  <c r="E53" i="6"/>
  <c r="E51" i="6"/>
  <c r="H50" i="6"/>
  <c r="E48" i="6"/>
  <c r="H47" i="6"/>
  <c r="J47" i="6" s="1"/>
  <c r="H39" i="6"/>
  <c r="E39" i="6"/>
  <c r="E37" i="6"/>
  <c r="E36" i="6"/>
  <c r="E34" i="6"/>
  <c r="E32" i="6"/>
  <c r="E33" i="6" s="1"/>
  <c r="H31" i="6"/>
  <c r="E29" i="6"/>
  <c r="H28" i="6"/>
  <c r="H23" i="6"/>
  <c r="J23" i="6" s="1"/>
  <c r="E23" i="6"/>
  <c r="H21" i="6"/>
  <c r="J21" i="6" s="1"/>
  <c r="H20" i="6"/>
  <c r="J20" i="6" s="1"/>
  <c r="H19" i="6"/>
  <c r="J19" i="6" s="1"/>
  <c r="H18" i="6"/>
  <c r="J18" i="6" s="1"/>
  <c r="H17" i="6"/>
  <c r="J17" i="6" s="1"/>
  <c r="H16" i="6"/>
  <c r="J16" i="6" s="1"/>
  <c r="H15" i="6"/>
  <c r="J15" i="6" s="1"/>
  <c r="E49" i="5"/>
  <c r="E48" i="5"/>
  <c r="H139" i="5"/>
  <c r="H138" i="5"/>
  <c r="H137" i="5"/>
  <c r="H136" i="5"/>
  <c r="H135" i="5"/>
  <c r="H133" i="5"/>
  <c r="H131" i="5"/>
  <c r="E132" i="5"/>
  <c r="H129" i="5"/>
  <c r="E130" i="5"/>
  <c r="H127" i="5"/>
  <c r="E128" i="5"/>
  <c r="H125" i="5"/>
  <c r="J125" i="5" s="1"/>
  <c r="E126" i="5"/>
  <c r="E123" i="5"/>
  <c r="E122" i="5"/>
  <c r="H121" i="5"/>
  <c r="H120" i="5"/>
  <c r="H118" i="5"/>
  <c r="E119" i="5"/>
  <c r="H116" i="5"/>
  <c r="E117" i="5"/>
  <c r="H114" i="5"/>
  <c r="E115" i="5"/>
  <c r="E112" i="5"/>
  <c r="E111" i="5"/>
  <c r="H110" i="5"/>
  <c r="H108" i="5"/>
  <c r="E109" i="5"/>
  <c r="H106" i="5"/>
  <c r="E107" i="5"/>
  <c r="H104" i="5"/>
  <c r="E105" i="5"/>
  <c r="H102" i="5"/>
  <c r="J102" i="5" s="1"/>
  <c r="E103" i="5"/>
  <c r="H97" i="5"/>
  <c r="E97" i="5"/>
  <c r="E95" i="5"/>
  <c r="H94" i="5"/>
  <c r="E90" i="5"/>
  <c r="H88" i="5"/>
  <c r="E88" i="5"/>
  <c r="E86" i="5"/>
  <c r="E85" i="5"/>
  <c r="H84" i="5"/>
  <c r="H80" i="5"/>
  <c r="J80" i="5" s="1"/>
  <c r="H77" i="5"/>
  <c r="H72" i="5"/>
  <c r="H71" i="5"/>
  <c r="E72" i="5"/>
  <c r="H67" i="5"/>
  <c r="H64" i="5"/>
  <c r="H59" i="5"/>
  <c r="E59" i="5"/>
  <c r="E63" i="5" s="1"/>
  <c r="E57" i="5"/>
  <c r="E56" i="5"/>
  <c r="H55" i="5"/>
  <c r="J55" i="5" s="1"/>
  <c r="E53" i="5"/>
  <c r="H52" i="5"/>
  <c r="E47" i="5"/>
  <c r="H46" i="5"/>
  <c r="H42" i="5"/>
  <c r="H39" i="5"/>
  <c r="E39" i="5"/>
  <c r="E38" i="5"/>
  <c r="E36" i="5"/>
  <c r="E35" i="5"/>
  <c r="H34" i="5"/>
  <c r="H30" i="5"/>
  <c r="H29" i="5"/>
  <c r="E30" i="5"/>
  <c r="H26" i="5"/>
  <c r="E26" i="5"/>
  <c r="H25" i="5"/>
  <c r="H24" i="5"/>
  <c r="H23" i="5"/>
  <c r="H22" i="5"/>
  <c r="H21" i="5"/>
  <c r="E21" i="5"/>
  <c r="H20" i="5"/>
  <c r="H19" i="5"/>
  <c r="H18" i="5"/>
  <c r="H17" i="5"/>
  <c r="H16" i="5"/>
  <c r="E16" i="5"/>
  <c r="H15" i="5"/>
  <c r="H71" i="4"/>
  <c r="H70" i="4"/>
  <c r="H67" i="4"/>
  <c r="E68" i="4"/>
  <c r="H63" i="4"/>
  <c r="H61" i="4"/>
  <c r="H58" i="4"/>
  <c r="E59" i="4"/>
  <c r="H54" i="4"/>
  <c r="H50" i="4"/>
  <c r="E51" i="4"/>
  <c r="H46" i="4"/>
  <c r="E43" i="4"/>
  <c r="H42" i="4"/>
  <c r="E40" i="4"/>
  <c r="H39" i="4"/>
  <c r="E37" i="4"/>
  <c r="H36" i="4"/>
  <c r="H33" i="4"/>
  <c r="E34" i="4"/>
  <c r="H29" i="4"/>
  <c r="H27" i="4"/>
  <c r="H24" i="4"/>
  <c r="H21" i="4"/>
  <c r="E22" i="4"/>
  <c r="H19" i="4"/>
  <c r="H18" i="4"/>
  <c r="E61" i="4"/>
  <c r="E62" i="4" s="1"/>
  <c r="H17" i="4"/>
  <c r="J17" i="4" s="1"/>
  <c r="H16" i="4"/>
  <c r="J16" i="4" s="1"/>
  <c r="H15" i="4"/>
  <c r="J15" i="4" s="1"/>
  <c r="E24" i="4"/>
  <c r="H29" i="3"/>
  <c r="J29" i="3" s="1"/>
  <c r="K29" i="3" s="1"/>
  <c r="H28" i="3"/>
  <c r="H27" i="3"/>
  <c r="H26" i="3"/>
  <c r="H25" i="3"/>
  <c r="J25" i="3" s="1"/>
  <c r="K25" i="3" s="1"/>
  <c r="H24" i="3"/>
  <c r="J24" i="3" s="1"/>
  <c r="K24" i="3" s="1"/>
  <c r="H23" i="3"/>
  <c r="J23" i="3" s="1"/>
  <c r="K23" i="3" s="1"/>
  <c r="H22" i="3"/>
  <c r="J22" i="3" s="1"/>
  <c r="K22" i="3" s="1"/>
  <c r="H21" i="3"/>
  <c r="H19" i="3"/>
  <c r="H18" i="3"/>
  <c r="H17" i="3"/>
  <c r="J17" i="3" s="1"/>
  <c r="K17" i="3" s="1"/>
  <c r="H16" i="3"/>
  <c r="J16" i="3" s="1"/>
  <c r="K16" i="3" s="1"/>
  <c r="H15" i="3"/>
  <c r="J15" i="3" s="1"/>
  <c r="E21" i="9" l="1"/>
  <c r="E21" i="8"/>
  <c r="E19" i="8"/>
  <c r="E18" i="8"/>
  <c r="E22" i="7"/>
  <c r="E24" i="7"/>
  <c r="E21" i="7"/>
  <c r="E76" i="6"/>
  <c r="E52" i="6"/>
  <c r="E40" i="5"/>
  <c r="E42" i="5"/>
  <c r="E76" i="5"/>
  <c r="E73" i="5"/>
  <c r="E98" i="5"/>
  <c r="E60" i="5"/>
  <c r="E77" i="5"/>
  <c r="E80" i="5" s="1"/>
  <c r="E81" i="5" s="1"/>
  <c r="E93" i="5"/>
  <c r="E43" i="5"/>
  <c r="E89" i="5"/>
  <c r="E91" i="5"/>
  <c r="E64" i="5"/>
  <c r="E67" i="5" s="1"/>
  <c r="E32" i="5"/>
  <c r="E61" i="5"/>
  <c r="E74" i="5"/>
  <c r="E31" i="5"/>
  <c r="E54" i="4"/>
  <c r="E47" i="4"/>
  <c r="E29" i="4"/>
  <c r="E30" i="4" s="1"/>
  <c r="E25" i="4"/>
  <c r="E48" i="4"/>
  <c r="E52" i="4"/>
  <c r="J19" i="3"/>
  <c r="K19" i="3" s="1"/>
  <c r="J21" i="3"/>
  <c r="K21" i="3" s="1"/>
  <c r="J27" i="3"/>
  <c r="K27" i="3" s="1"/>
  <c r="J28" i="3"/>
  <c r="K28" i="3" s="1"/>
  <c r="K15" i="3"/>
  <c r="J18" i="3"/>
  <c r="K18" i="3" s="1"/>
  <c r="J26" i="3"/>
  <c r="K26" i="3" s="1"/>
  <c r="E22" i="8" l="1"/>
  <c r="E23" i="8"/>
  <c r="E65" i="5"/>
  <c r="E68" i="5"/>
  <c r="E78" i="5"/>
  <c r="E56" i="4"/>
  <c r="E55" i="4"/>
  <c r="C151" i="5" l="1"/>
  <c r="C148" i="5"/>
  <c r="C143" i="5"/>
  <c r="C102" i="6"/>
  <c r="C99" i="6"/>
  <c r="C94" i="6"/>
  <c r="C40" i="7"/>
  <c r="C37" i="7"/>
  <c r="C32" i="7"/>
  <c r="C36" i="8"/>
  <c r="C33" i="8"/>
  <c r="C28" i="8"/>
  <c r="C36" i="9"/>
  <c r="C33" i="9"/>
  <c r="C28" i="9"/>
  <c r="C62" i="10"/>
  <c r="C59" i="10"/>
  <c r="C54" i="10"/>
  <c r="C91" i="11"/>
  <c r="C88" i="11"/>
  <c r="C83" i="11"/>
  <c r="C111" i="12"/>
  <c r="C108" i="12"/>
  <c r="C103" i="12"/>
  <c r="C83" i="4"/>
  <c r="C80" i="4"/>
  <c r="C75" i="4"/>
  <c r="C41" i="3"/>
  <c r="C38" i="3"/>
  <c r="C33" i="3"/>
  <c r="A37" i="2"/>
  <c r="A146" i="5" s="1"/>
  <c r="P10" i="5" s="1"/>
  <c r="A36" i="3" l="1"/>
  <c r="P10" i="3" s="1"/>
  <c r="A106" i="12"/>
  <c r="P10" i="12" s="1"/>
  <c r="A57" i="10"/>
  <c r="P10" i="10" s="1"/>
  <c r="A31" i="8"/>
  <c r="P10" i="8" s="1"/>
  <c r="A97" i="6"/>
  <c r="P10" i="6" s="1"/>
  <c r="A78" i="4"/>
  <c r="P10" i="4" s="1"/>
  <c r="A86" i="11"/>
  <c r="P10" i="11" s="1"/>
  <c r="A31" i="9"/>
  <c r="P10" i="9" s="1"/>
  <c r="A35" i="7"/>
  <c r="P10" i="7" s="1"/>
  <c r="C24" i="2"/>
  <c r="D9" i="2"/>
  <c r="D8" i="2"/>
  <c r="D7" i="2"/>
  <c r="D6" i="2"/>
  <c r="D7" i="12" l="1"/>
  <c r="D7" i="11"/>
  <c r="D7" i="10"/>
  <c r="D7" i="9"/>
  <c r="D7" i="8"/>
  <c r="D7" i="7"/>
  <c r="D7" i="6"/>
  <c r="D7" i="5"/>
  <c r="D7" i="4"/>
  <c r="D8" i="12"/>
  <c r="D8" i="11"/>
  <c r="D8" i="10"/>
  <c r="D8" i="9"/>
  <c r="D8" i="8"/>
  <c r="D8" i="7"/>
  <c r="D8" i="6"/>
  <c r="D8" i="5"/>
  <c r="D8" i="4"/>
  <c r="D5" i="12"/>
  <c r="D5" i="11"/>
  <c r="D5" i="10"/>
  <c r="D5" i="9"/>
  <c r="D5" i="8"/>
  <c r="D5" i="7"/>
  <c r="D5" i="6"/>
  <c r="D5" i="5"/>
  <c r="D5" i="4"/>
  <c r="D6" i="12"/>
  <c r="D6" i="11"/>
  <c r="D6" i="10"/>
  <c r="D6" i="9"/>
  <c r="D6" i="8"/>
  <c r="D6" i="7"/>
  <c r="D6" i="6"/>
  <c r="D6" i="5"/>
  <c r="D6" i="4"/>
  <c r="D6" i="3"/>
  <c r="D7" i="3"/>
  <c r="D5" i="3"/>
  <c r="D8" i="3"/>
  <c r="L26" i="6"/>
  <c r="L30" i="6"/>
  <c r="L48" i="6"/>
  <c r="L52" i="6"/>
  <c r="L74" i="6"/>
  <c r="L78" i="6"/>
  <c r="L82" i="6"/>
  <c r="N15" i="4"/>
  <c r="N17" i="4"/>
  <c r="N18" i="4"/>
  <c r="N19" i="4"/>
  <c r="N20" i="4"/>
  <c r="N21" i="4"/>
  <c r="N23" i="4"/>
  <c r="N24" i="4"/>
  <c r="N25" i="4"/>
  <c r="N27" i="4"/>
  <c r="N28" i="4"/>
  <c r="N29" i="4"/>
  <c r="N31" i="4"/>
  <c r="N32" i="4"/>
  <c r="N33" i="4"/>
  <c r="N35" i="4"/>
  <c r="N36" i="4"/>
  <c r="N37" i="4"/>
  <c r="N39" i="4"/>
  <c r="N40" i="4"/>
  <c r="N41" i="4"/>
  <c r="N43" i="4"/>
  <c r="N44" i="4"/>
  <c r="N45" i="4"/>
  <c r="N46" i="4"/>
  <c r="N47" i="4"/>
  <c r="N49" i="4"/>
  <c r="N50" i="4"/>
  <c r="N51" i="4"/>
  <c r="N53" i="4"/>
  <c r="N54" i="4"/>
  <c r="N55" i="4"/>
  <c r="N57" i="4"/>
  <c r="N58" i="4"/>
  <c r="N59" i="4"/>
  <c r="N61" i="4"/>
  <c r="N62" i="4"/>
  <c r="N63" i="4"/>
  <c r="N65" i="4"/>
  <c r="N67" i="4"/>
  <c r="N68" i="4"/>
  <c r="N69" i="4"/>
  <c r="N71" i="4"/>
  <c r="N15" i="5"/>
  <c r="N16" i="5"/>
  <c r="N17" i="5"/>
  <c r="N19" i="5"/>
  <c r="N20" i="5"/>
  <c r="N21" i="5"/>
  <c r="N23" i="5"/>
  <c r="N24" i="5"/>
  <c r="N25" i="5"/>
  <c r="N27" i="5"/>
  <c r="N29" i="5"/>
  <c r="N30" i="5"/>
  <c r="N31" i="5"/>
  <c r="N33" i="5"/>
  <c r="N34" i="5"/>
  <c r="N35" i="5"/>
  <c r="N37" i="5"/>
  <c r="N38" i="5"/>
  <c r="N39" i="5"/>
  <c r="N41" i="5"/>
  <c r="N42" i="5"/>
  <c r="N43" i="5"/>
  <c r="N45" i="5"/>
  <c r="N47" i="5"/>
  <c r="N48" i="5"/>
  <c r="N49" i="5"/>
  <c r="N51" i="5"/>
  <c r="N53" i="5"/>
  <c r="N54" i="5"/>
  <c r="N55" i="5"/>
  <c r="N57" i="5"/>
  <c r="N58" i="5"/>
  <c r="N59" i="5"/>
  <c r="N61" i="5"/>
  <c r="N62" i="5"/>
  <c r="N63" i="5"/>
  <c r="N65" i="5"/>
  <c r="N66" i="5"/>
  <c r="N67" i="5"/>
  <c r="N69" i="5"/>
  <c r="N71" i="5"/>
  <c r="N72" i="5"/>
  <c r="N73" i="5"/>
  <c r="N75" i="5"/>
  <c r="N76" i="5"/>
  <c r="N77" i="5"/>
  <c r="N79" i="5"/>
  <c r="N80" i="5"/>
  <c r="N81" i="5"/>
  <c r="N83" i="5"/>
  <c r="N85" i="5"/>
  <c r="N86" i="5"/>
  <c r="N87" i="5"/>
  <c r="N89" i="5"/>
  <c r="N90" i="5"/>
  <c r="N91" i="5"/>
  <c r="N93" i="5"/>
  <c r="N94" i="5"/>
  <c r="N95" i="5"/>
  <c r="N97" i="5"/>
  <c r="N98" i="5"/>
  <c r="N99" i="5"/>
  <c r="N100" i="5"/>
  <c r="N101" i="5"/>
  <c r="N103" i="5"/>
  <c r="N104" i="5"/>
  <c r="N105" i="5"/>
  <c r="N107" i="5"/>
  <c r="N108" i="5"/>
  <c r="N109" i="5"/>
  <c r="N111" i="5"/>
  <c r="N112" i="5"/>
  <c r="N113" i="5"/>
  <c r="N115" i="5"/>
  <c r="N116" i="5"/>
  <c r="N117" i="5"/>
  <c r="N119" i="5"/>
  <c r="N120" i="5"/>
  <c r="N121" i="5"/>
  <c r="N123" i="5"/>
  <c r="N124" i="5"/>
  <c r="N125" i="5"/>
  <c r="N127" i="5"/>
  <c r="N128" i="5"/>
  <c r="N129" i="5"/>
  <c r="N131" i="5"/>
  <c r="N132" i="5"/>
  <c r="N133" i="5"/>
  <c r="N134" i="5"/>
  <c r="N135" i="5"/>
  <c r="N137" i="5"/>
  <c r="N138" i="5"/>
  <c r="N139" i="5"/>
  <c r="N14" i="4"/>
  <c r="C23" i="2"/>
  <c r="C22" i="2"/>
  <c r="C21" i="2"/>
  <c r="C20" i="2"/>
  <c r="C19" i="2"/>
  <c r="C18" i="2"/>
  <c r="C17" i="2"/>
  <c r="C16" i="2"/>
  <c r="C15" i="2"/>
  <c r="L139" i="5"/>
  <c r="L138" i="5"/>
  <c r="L137" i="5"/>
  <c r="N136" i="5"/>
  <c r="L136" i="5"/>
  <c r="L135" i="5"/>
  <c r="L134" i="5"/>
  <c r="L133" i="5"/>
  <c r="L132" i="5"/>
  <c r="L131" i="5"/>
  <c r="N130" i="5"/>
  <c r="L130" i="5"/>
  <c r="L129" i="5"/>
  <c r="L128" i="5"/>
  <c r="L127" i="5"/>
  <c r="N126" i="5"/>
  <c r="L126" i="5"/>
  <c r="M126" i="5"/>
  <c r="L125" i="5"/>
  <c r="L124" i="5"/>
  <c r="L123" i="5"/>
  <c r="N122" i="5"/>
  <c r="L122" i="5"/>
  <c r="L121" i="5"/>
  <c r="L120" i="5"/>
  <c r="L119" i="5"/>
  <c r="N118" i="5"/>
  <c r="L118" i="5"/>
  <c r="M118" i="5"/>
  <c r="L117" i="5"/>
  <c r="L116" i="5"/>
  <c r="L115" i="5"/>
  <c r="N114" i="5"/>
  <c r="L114" i="5"/>
  <c r="L113" i="5"/>
  <c r="O113" i="5"/>
  <c r="L112" i="5"/>
  <c r="L111" i="5"/>
  <c r="N110" i="5"/>
  <c r="L110" i="5"/>
  <c r="M110" i="5"/>
  <c r="L109" i="5"/>
  <c r="O109" i="5"/>
  <c r="L108" i="5"/>
  <c r="L107" i="5"/>
  <c r="N106" i="5"/>
  <c r="L106" i="5"/>
  <c r="L105" i="5"/>
  <c r="L104" i="5"/>
  <c r="O104" i="5"/>
  <c r="L103" i="5"/>
  <c r="N102" i="5"/>
  <c r="L102" i="5"/>
  <c r="M102" i="5"/>
  <c r="L101" i="5"/>
  <c r="L100" i="5"/>
  <c r="L99" i="5"/>
  <c r="L98" i="5"/>
  <c r="L97" i="5"/>
  <c r="N96" i="5"/>
  <c r="L96" i="5"/>
  <c r="L95" i="5"/>
  <c r="O95" i="5"/>
  <c r="L94" i="5"/>
  <c r="L93" i="5"/>
  <c r="N92" i="5"/>
  <c r="L92" i="5"/>
  <c r="M92" i="5"/>
  <c r="L91" i="5"/>
  <c r="O91" i="5"/>
  <c r="L90" i="5"/>
  <c r="L89" i="5"/>
  <c r="N88" i="5"/>
  <c r="L88" i="5"/>
  <c r="M88" i="5"/>
  <c r="L87" i="5"/>
  <c r="L86" i="5"/>
  <c r="O86" i="5"/>
  <c r="L85" i="5"/>
  <c r="N84" i="5"/>
  <c r="L84" i="5"/>
  <c r="L83" i="5"/>
  <c r="N82" i="5"/>
  <c r="L82" i="5"/>
  <c r="M82" i="5"/>
  <c r="L81" i="5"/>
  <c r="L80" i="5"/>
  <c r="O80" i="5"/>
  <c r="L79" i="5"/>
  <c r="N78" i="5"/>
  <c r="L78" i="5"/>
  <c r="M78" i="5"/>
  <c r="L77" i="5"/>
  <c r="L76" i="5"/>
  <c r="O76" i="5"/>
  <c r="L75" i="5"/>
  <c r="N74" i="5"/>
  <c r="L74" i="5"/>
  <c r="M74" i="5"/>
  <c r="L73" i="5"/>
  <c r="L72" i="5"/>
  <c r="O72" i="5"/>
  <c r="L71" i="5"/>
  <c r="N70" i="5"/>
  <c r="L70" i="5"/>
  <c r="L69" i="5"/>
  <c r="N68" i="5"/>
  <c r="L68" i="5"/>
  <c r="M68" i="5"/>
  <c r="L67" i="5"/>
  <c r="L66" i="5"/>
  <c r="O66" i="5"/>
  <c r="L65" i="5"/>
  <c r="N64" i="5"/>
  <c r="L64" i="5"/>
  <c r="M64" i="5"/>
  <c r="L63" i="5"/>
  <c r="L62" i="5"/>
  <c r="O62" i="5"/>
  <c r="L61" i="5"/>
  <c r="N60" i="5"/>
  <c r="L60" i="5"/>
  <c r="M60" i="5"/>
  <c r="L59" i="5"/>
  <c r="L58" i="5"/>
  <c r="O58" i="5"/>
  <c r="L57" i="5"/>
  <c r="N56" i="5"/>
  <c r="L56" i="5"/>
  <c r="L55" i="5"/>
  <c r="L54" i="5"/>
  <c r="O54" i="5"/>
  <c r="L53" i="5"/>
  <c r="N52" i="5"/>
  <c r="L52" i="5"/>
  <c r="M52" i="5"/>
  <c r="L51" i="5"/>
  <c r="N50" i="5"/>
  <c r="L50" i="5"/>
  <c r="M50" i="5"/>
  <c r="L49" i="5"/>
  <c r="L48" i="5"/>
  <c r="O48" i="5"/>
  <c r="L47" i="5"/>
  <c r="N46" i="5"/>
  <c r="L46" i="5"/>
  <c r="M46" i="5"/>
  <c r="L45" i="5"/>
  <c r="N44" i="5"/>
  <c r="L44" i="5"/>
  <c r="L43" i="5"/>
  <c r="L42" i="5"/>
  <c r="O42" i="5"/>
  <c r="L41" i="5"/>
  <c r="N40" i="5"/>
  <c r="L40" i="5"/>
  <c r="M40" i="5"/>
  <c r="L39" i="5"/>
  <c r="L38" i="5"/>
  <c r="O38" i="5"/>
  <c r="L37" i="5"/>
  <c r="N36" i="5"/>
  <c r="L36" i="5"/>
  <c r="M36" i="5"/>
  <c r="L35" i="5"/>
  <c r="L34" i="5"/>
  <c r="O34" i="5"/>
  <c r="L33" i="5"/>
  <c r="N32" i="5"/>
  <c r="L32" i="5"/>
  <c r="M32" i="5"/>
  <c r="L31" i="5"/>
  <c r="L30" i="5"/>
  <c r="O30" i="5"/>
  <c r="L29" i="5"/>
  <c r="N28" i="5"/>
  <c r="L28" i="5"/>
  <c r="L27" i="5"/>
  <c r="N26" i="5"/>
  <c r="L26" i="5"/>
  <c r="M26" i="5"/>
  <c r="L25" i="5"/>
  <c r="L24" i="5"/>
  <c r="O24" i="5"/>
  <c r="L23" i="5"/>
  <c r="N22" i="5"/>
  <c r="L22" i="5"/>
  <c r="M22" i="5"/>
  <c r="L21" i="5"/>
  <c r="L20" i="5"/>
  <c r="O20" i="5"/>
  <c r="L19" i="5"/>
  <c r="N18" i="5"/>
  <c r="L18" i="5"/>
  <c r="M18" i="5"/>
  <c r="L17" i="5"/>
  <c r="L16" i="5"/>
  <c r="O16" i="5"/>
  <c r="L15" i="5"/>
  <c r="N14" i="5"/>
  <c r="L14" i="5"/>
  <c r="M14" i="5"/>
  <c r="L71" i="4"/>
  <c r="N70" i="4"/>
  <c r="L70" i="4"/>
  <c r="O70" i="4"/>
  <c r="L69" i="4"/>
  <c r="L68" i="4"/>
  <c r="L67" i="4"/>
  <c r="N66" i="4"/>
  <c r="L66" i="4"/>
  <c r="L65" i="4"/>
  <c r="N64" i="4"/>
  <c r="L64" i="4"/>
  <c r="L63" i="4"/>
  <c r="L62" i="4"/>
  <c r="L61" i="4"/>
  <c r="M61" i="4"/>
  <c r="N60" i="4"/>
  <c r="L60" i="4"/>
  <c r="L59" i="4"/>
  <c r="L58" i="4"/>
  <c r="L57" i="4"/>
  <c r="N56" i="4"/>
  <c r="L56" i="4"/>
  <c r="L55" i="4"/>
  <c r="L54" i="4"/>
  <c r="L53" i="4"/>
  <c r="O53" i="4"/>
  <c r="N52" i="4"/>
  <c r="L52" i="4"/>
  <c r="L51" i="4"/>
  <c r="L50" i="4"/>
  <c r="L49" i="4"/>
  <c r="N48" i="4"/>
  <c r="L48" i="4"/>
  <c r="L47" i="4"/>
  <c r="L46" i="4"/>
  <c r="L45" i="4"/>
  <c r="L44" i="4"/>
  <c r="L43" i="4"/>
  <c r="N42" i="4"/>
  <c r="L42" i="4"/>
  <c r="L41" i="4"/>
  <c r="L40" i="4"/>
  <c r="M40" i="4"/>
  <c r="L39" i="4"/>
  <c r="N38" i="4"/>
  <c r="L38" i="4"/>
  <c r="L37" i="4"/>
  <c r="L36" i="4"/>
  <c r="M36" i="4"/>
  <c r="L35" i="4"/>
  <c r="N34" i="4"/>
  <c r="L34" i="4"/>
  <c r="L33" i="4"/>
  <c r="L32" i="4"/>
  <c r="L31" i="4"/>
  <c r="M31" i="4"/>
  <c r="N30" i="4"/>
  <c r="L30" i="4"/>
  <c r="L29" i="4"/>
  <c r="L28" i="4"/>
  <c r="L27" i="4"/>
  <c r="M27" i="4"/>
  <c r="N26" i="4"/>
  <c r="L26" i="4"/>
  <c r="L25" i="4"/>
  <c r="L24" i="4"/>
  <c r="L23" i="4"/>
  <c r="N22" i="4"/>
  <c r="L22" i="4"/>
  <c r="L21" i="4"/>
  <c r="L20" i="4"/>
  <c r="M20" i="4"/>
  <c r="L19" i="4"/>
  <c r="L18" i="4"/>
  <c r="M18" i="4"/>
  <c r="L17" i="4"/>
  <c r="M17" i="4"/>
  <c r="N16" i="4"/>
  <c r="L16" i="4"/>
  <c r="L15" i="4"/>
  <c r="L14" i="4"/>
  <c r="O14" i="4"/>
  <c r="L41" i="11" l="1"/>
  <c r="L33" i="11"/>
  <c r="L96" i="12"/>
  <c r="L90" i="12"/>
  <c r="L86" i="12"/>
  <c r="L82" i="12"/>
  <c r="L78" i="12"/>
  <c r="L74" i="12"/>
  <c r="L72" i="12"/>
  <c r="L68" i="12"/>
  <c r="L64" i="12"/>
  <c r="L60" i="12"/>
  <c r="L56" i="12"/>
  <c r="L52" i="12"/>
  <c r="L48" i="12"/>
  <c r="L44" i="12"/>
  <c r="L40" i="12"/>
  <c r="L38" i="12"/>
  <c r="L34" i="12"/>
  <c r="L30" i="12"/>
  <c r="L26" i="12"/>
  <c r="L50" i="10"/>
  <c r="L46" i="10"/>
  <c r="L44" i="10"/>
  <c r="L40" i="10"/>
  <c r="L36" i="10"/>
  <c r="L32" i="10"/>
  <c r="L30" i="10"/>
  <c r="L26" i="10"/>
  <c r="N77" i="11"/>
  <c r="N73" i="11"/>
  <c r="N69" i="11"/>
  <c r="N65" i="11"/>
  <c r="N61" i="11"/>
  <c r="N57" i="11"/>
  <c r="N53" i="11"/>
  <c r="N49" i="11"/>
  <c r="N45" i="11"/>
  <c r="N41" i="11"/>
  <c r="N37" i="11"/>
  <c r="N33" i="11"/>
  <c r="N29" i="11"/>
  <c r="N25" i="11"/>
  <c r="N19" i="12"/>
  <c r="N21" i="11"/>
  <c r="N17" i="11"/>
  <c r="N15" i="11"/>
  <c r="N19" i="10"/>
  <c r="N17" i="10"/>
  <c r="M65" i="11"/>
  <c r="O36" i="10"/>
  <c r="O50" i="10"/>
  <c r="O30" i="6"/>
  <c r="O30" i="10"/>
  <c r="O44" i="10"/>
  <c r="O58" i="6"/>
  <c r="O88" i="6"/>
  <c r="O56" i="6"/>
  <c r="O52" i="6"/>
  <c r="O40" i="6"/>
  <c r="O34" i="6"/>
  <c r="L22" i="12"/>
  <c r="L18" i="12"/>
  <c r="L16" i="12"/>
  <c r="L20" i="11"/>
  <c r="L16" i="11"/>
  <c r="L22" i="10"/>
  <c r="L16" i="10"/>
  <c r="L20" i="9"/>
  <c r="L22" i="8"/>
  <c r="L18" i="8"/>
  <c r="L20" i="7"/>
  <c r="L22" i="6"/>
  <c r="L20" i="6"/>
  <c r="L16" i="6"/>
  <c r="N96" i="12"/>
  <c r="N90" i="12"/>
  <c r="N86" i="12"/>
  <c r="N82" i="12"/>
  <c r="N78" i="12"/>
  <c r="P78" i="12" s="1"/>
  <c r="N74" i="12"/>
  <c r="N72" i="12"/>
  <c r="N68" i="12"/>
  <c r="N64" i="12"/>
  <c r="N60" i="12"/>
  <c r="N56" i="12"/>
  <c r="N52" i="12"/>
  <c r="N48" i="12"/>
  <c r="N44" i="12"/>
  <c r="N40" i="12"/>
  <c r="N38" i="12"/>
  <c r="N34" i="12"/>
  <c r="N30" i="12"/>
  <c r="N26" i="12"/>
  <c r="N50" i="10"/>
  <c r="N46" i="10"/>
  <c r="N44" i="10"/>
  <c r="N40" i="10"/>
  <c r="N36" i="10"/>
  <c r="N32" i="10"/>
  <c r="N30" i="10"/>
  <c r="N26" i="10"/>
  <c r="N78" i="6"/>
  <c r="N74" i="6"/>
  <c r="P74" i="6" s="1"/>
  <c r="N70" i="6"/>
  <c r="N66" i="6"/>
  <c r="N48" i="6"/>
  <c r="N44" i="6"/>
  <c r="L19" i="12"/>
  <c r="L45" i="11"/>
  <c r="L37" i="11"/>
  <c r="N14" i="12"/>
  <c r="N14" i="8"/>
  <c r="O18" i="8"/>
  <c r="O20" i="9"/>
  <c r="O22" i="8"/>
  <c r="N22" i="12"/>
  <c r="N18" i="12"/>
  <c r="N16" i="12"/>
  <c r="N20" i="11"/>
  <c r="N16" i="11"/>
  <c r="N22" i="10"/>
  <c r="N16" i="10"/>
  <c r="N20" i="9"/>
  <c r="N22" i="8"/>
  <c r="N18" i="8"/>
  <c r="N20" i="7"/>
  <c r="N22" i="6"/>
  <c r="N20" i="6"/>
  <c r="N16" i="6"/>
  <c r="N97" i="12"/>
  <c r="N93" i="12"/>
  <c r="N91" i="12"/>
  <c r="N87" i="12"/>
  <c r="N83" i="12"/>
  <c r="N79" i="12"/>
  <c r="N75" i="12"/>
  <c r="N69" i="12"/>
  <c r="N65" i="12"/>
  <c r="N61" i="12"/>
  <c r="N57" i="12"/>
  <c r="N53" i="12"/>
  <c r="N49" i="12"/>
  <c r="N45" i="12"/>
  <c r="N41" i="12"/>
  <c r="N35" i="12"/>
  <c r="N31" i="12"/>
  <c r="N27" i="12"/>
  <c r="N23" i="12"/>
  <c r="L98" i="12"/>
  <c r="L92" i="12"/>
  <c r="K92" i="12"/>
  <c r="L84" i="12"/>
  <c r="L76" i="12"/>
  <c r="L70" i="12"/>
  <c r="L62" i="12"/>
  <c r="K62" i="12"/>
  <c r="L54" i="12"/>
  <c r="L46" i="12"/>
  <c r="L32" i="12"/>
  <c r="K32" i="12"/>
  <c r="L48" i="10"/>
  <c r="L42" i="10"/>
  <c r="L38" i="10"/>
  <c r="L34" i="10"/>
  <c r="L28" i="10"/>
  <c r="L24" i="10"/>
  <c r="K39" i="11"/>
  <c r="L97" i="12"/>
  <c r="L93" i="12"/>
  <c r="L91" i="12"/>
  <c r="L87" i="12"/>
  <c r="L83" i="12"/>
  <c r="L79" i="12"/>
  <c r="L75" i="12"/>
  <c r="L69" i="12"/>
  <c r="L65" i="12"/>
  <c r="L61" i="12"/>
  <c r="L57" i="12"/>
  <c r="L53" i="12"/>
  <c r="L49" i="12"/>
  <c r="L45" i="12"/>
  <c r="L41" i="12"/>
  <c r="L35" i="12"/>
  <c r="L31" i="12"/>
  <c r="L27" i="12"/>
  <c r="L23" i="12"/>
  <c r="L41" i="10"/>
  <c r="N82" i="6"/>
  <c r="L70" i="6"/>
  <c r="L66" i="6"/>
  <c r="N52" i="6"/>
  <c r="L44" i="6"/>
  <c r="N30" i="6"/>
  <c r="N26" i="6"/>
  <c r="K22" i="7"/>
  <c r="N88" i="6"/>
  <c r="L88" i="6"/>
  <c r="N62" i="6"/>
  <c r="L62" i="6"/>
  <c r="N58" i="6"/>
  <c r="L58" i="6"/>
  <c r="N56" i="6"/>
  <c r="L56" i="6"/>
  <c r="N40" i="6"/>
  <c r="L40" i="6"/>
  <c r="N34" i="6"/>
  <c r="L34" i="6"/>
  <c r="O44" i="6"/>
  <c r="O48" i="6"/>
  <c r="L61" i="11"/>
  <c r="L21" i="11"/>
  <c r="K70" i="4"/>
  <c r="N76" i="11"/>
  <c r="L76" i="11"/>
  <c r="N72" i="11"/>
  <c r="L72" i="11"/>
  <c r="L68" i="11"/>
  <c r="N68" i="11"/>
  <c r="N64" i="11"/>
  <c r="L64" i="11"/>
  <c r="N60" i="11"/>
  <c r="L60" i="11"/>
  <c r="N56" i="11"/>
  <c r="L56" i="11"/>
  <c r="N52" i="11"/>
  <c r="L52" i="11"/>
  <c r="N48" i="11"/>
  <c r="L48" i="11"/>
  <c r="N44" i="11"/>
  <c r="L44" i="11"/>
  <c r="N40" i="11"/>
  <c r="L40" i="11"/>
  <c r="N36" i="11"/>
  <c r="L36" i="11"/>
  <c r="L32" i="11"/>
  <c r="N32" i="11"/>
  <c r="N28" i="11"/>
  <c r="L28" i="11"/>
  <c r="N24" i="11"/>
  <c r="L24" i="11"/>
  <c r="L24" i="9"/>
  <c r="N24" i="9"/>
  <c r="O64" i="11"/>
  <c r="O68" i="11"/>
  <c r="L29" i="11"/>
  <c r="O25" i="11"/>
  <c r="L25" i="11"/>
  <c r="L17" i="11"/>
  <c r="L15" i="11"/>
  <c r="O32" i="11"/>
  <c r="O36" i="11"/>
  <c r="O44" i="11"/>
  <c r="O52" i="11"/>
  <c r="O60" i="11"/>
  <c r="O28" i="11"/>
  <c r="O40" i="11"/>
  <c r="O48" i="11"/>
  <c r="O56" i="11"/>
  <c r="M24" i="9"/>
  <c r="P24" i="9" s="1"/>
  <c r="K80" i="6"/>
  <c r="L20" i="10"/>
  <c r="L18" i="10"/>
  <c r="N22" i="9"/>
  <c r="L18" i="9"/>
  <c r="N16" i="9"/>
  <c r="L28" i="7"/>
  <c r="N28" i="7"/>
  <c r="L24" i="7"/>
  <c r="N24" i="7"/>
  <c r="L77" i="11"/>
  <c r="O77" i="11"/>
  <c r="L73" i="11"/>
  <c r="L69" i="11"/>
  <c r="L57" i="11"/>
  <c r="O57" i="11"/>
  <c r="L53" i="11"/>
  <c r="O53" i="11"/>
  <c r="L49" i="11"/>
  <c r="L47" i="10"/>
  <c r="M47" i="10"/>
  <c r="L37" i="10"/>
  <c r="L33" i="10"/>
  <c r="M33" i="10"/>
  <c r="L23" i="10"/>
  <c r="L19" i="10"/>
  <c r="L17" i="10"/>
  <c r="O19" i="12"/>
  <c r="O23" i="12"/>
  <c r="O27" i="12"/>
  <c r="O31" i="12"/>
  <c r="O35" i="12"/>
  <c r="O41" i="12"/>
  <c r="O45" i="12"/>
  <c r="O49" i="12"/>
  <c r="O53" i="12"/>
  <c r="O57" i="12"/>
  <c r="O61" i="12"/>
  <c r="O65" i="12"/>
  <c r="O69" i="12"/>
  <c r="O75" i="12"/>
  <c r="O79" i="12"/>
  <c r="O91" i="12"/>
  <c r="K35" i="11"/>
  <c r="O37" i="11"/>
  <c r="L31" i="10"/>
  <c r="O41" i="11"/>
  <c r="O45" i="11"/>
  <c r="P45" i="11" s="1"/>
  <c r="L65" i="11"/>
  <c r="K18" i="7"/>
  <c r="K51" i="11"/>
  <c r="K79" i="11"/>
  <c r="N45" i="10"/>
  <c r="N39" i="10"/>
  <c r="N25" i="10"/>
  <c r="M53" i="4"/>
  <c r="L14" i="11"/>
  <c r="K15" i="10"/>
  <c r="K29" i="10"/>
  <c r="K35" i="10"/>
  <c r="K43" i="10"/>
  <c r="K49" i="10"/>
  <c r="K26" i="7"/>
  <c r="L23" i="11"/>
  <c r="L49" i="10"/>
  <c r="L43" i="10"/>
  <c r="L35" i="10"/>
  <c r="L29" i="10"/>
  <c r="L21" i="10"/>
  <c r="L15" i="10"/>
  <c r="M22" i="4"/>
  <c r="M42" i="4"/>
  <c r="O42" i="4"/>
  <c r="O49" i="4"/>
  <c r="M15" i="4"/>
  <c r="O15" i="4"/>
  <c r="O23" i="4"/>
  <c r="M25" i="4"/>
  <c r="O25" i="4"/>
  <c r="M34" i="4"/>
  <c r="O34" i="4"/>
  <c r="P34" i="4" s="1"/>
  <c r="O44" i="4"/>
  <c r="M51" i="4"/>
  <c r="O51" i="4"/>
  <c r="P51" i="4" s="1"/>
  <c r="M59" i="4"/>
  <c r="O59" i="4"/>
  <c r="M66" i="4"/>
  <c r="O66" i="4"/>
  <c r="P66" i="4" s="1"/>
  <c r="O71" i="4"/>
  <c r="M19" i="4"/>
  <c r="O19" i="4"/>
  <c r="O20" i="4"/>
  <c r="O28" i="4"/>
  <c r="M29" i="4"/>
  <c r="O29" i="4"/>
  <c r="M30" i="4"/>
  <c r="O30" i="4"/>
  <c r="O31" i="4"/>
  <c r="O39" i="4"/>
  <c r="O40" i="4"/>
  <c r="M44" i="4"/>
  <c r="O45" i="4"/>
  <c r="O46" i="4"/>
  <c r="M47" i="4"/>
  <c r="O47" i="4"/>
  <c r="M48" i="4"/>
  <c r="O54" i="4"/>
  <c r="M55" i="4"/>
  <c r="O55" i="4"/>
  <c r="M56" i="4"/>
  <c r="O62" i="4"/>
  <c r="M63" i="4"/>
  <c r="P63" i="4" s="1"/>
  <c r="O63" i="4"/>
  <c r="M64" i="4"/>
  <c r="O68" i="4"/>
  <c r="M69" i="4"/>
  <c r="O69" i="4"/>
  <c r="O23" i="5"/>
  <c r="M25" i="5"/>
  <c r="O25" i="5"/>
  <c r="P25" i="5" s="1"/>
  <c r="O26" i="5"/>
  <c r="O37" i="5"/>
  <c r="M39" i="5"/>
  <c r="O39" i="5"/>
  <c r="O40" i="5"/>
  <c r="M51" i="5"/>
  <c r="O51" i="5"/>
  <c r="O52" i="5"/>
  <c r="P52" i="5" s="1"/>
  <c r="O65" i="5"/>
  <c r="M67" i="5"/>
  <c r="P67" i="5" s="1"/>
  <c r="O67" i="5"/>
  <c r="O68" i="5"/>
  <c r="O79" i="5"/>
  <c r="M81" i="5"/>
  <c r="O81" i="5"/>
  <c r="P81" i="5" s="1"/>
  <c r="O82" i="5"/>
  <c r="P82" i="5" s="1"/>
  <c r="O92" i="5"/>
  <c r="O102" i="5"/>
  <c r="O111" i="5"/>
  <c r="M112" i="5"/>
  <c r="O119" i="5"/>
  <c r="M120" i="5"/>
  <c r="O127" i="5"/>
  <c r="M128" i="5"/>
  <c r="M134" i="5"/>
  <c r="O27" i="5"/>
  <c r="O28" i="5"/>
  <c r="P28" i="5" s="1"/>
  <c r="O41" i="5"/>
  <c r="M43" i="5"/>
  <c r="O43" i="5"/>
  <c r="O44" i="5"/>
  <c r="O53" i="5"/>
  <c r="M55" i="5"/>
  <c r="O55" i="5"/>
  <c r="O56" i="5"/>
  <c r="O69" i="5"/>
  <c r="O70" i="5"/>
  <c r="M83" i="5"/>
  <c r="O83" i="5"/>
  <c r="O84" i="5"/>
  <c r="O93" i="5"/>
  <c r="M94" i="5"/>
  <c r="O94" i="5"/>
  <c r="O103" i="5"/>
  <c r="M105" i="5"/>
  <c r="O105" i="5"/>
  <c r="O106" i="5"/>
  <c r="O114" i="5"/>
  <c r="M121" i="5"/>
  <c r="O121" i="5"/>
  <c r="O122" i="5"/>
  <c r="M129" i="5"/>
  <c r="P129" i="5" s="1"/>
  <c r="O129" i="5"/>
  <c r="O130" i="5"/>
  <c r="M135" i="5"/>
  <c r="O135" i="5"/>
  <c r="P135" i="5" s="1"/>
  <c r="O136" i="5"/>
  <c r="M21" i="4"/>
  <c r="O21" i="4"/>
  <c r="M41" i="4"/>
  <c r="O41" i="4"/>
  <c r="O57" i="4"/>
  <c r="M16" i="4"/>
  <c r="O16" i="4"/>
  <c r="O24" i="4"/>
  <c r="O35" i="4"/>
  <c r="O43" i="4"/>
  <c r="O50" i="4"/>
  <c r="M52" i="4"/>
  <c r="O52" i="4"/>
  <c r="M60" i="4"/>
  <c r="O60" i="4"/>
  <c r="O15" i="5"/>
  <c r="M17" i="5"/>
  <c r="O17" i="5"/>
  <c r="P17" i="5" s="1"/>
  <c r="O18" i="5"/>
  <c r="P18" i="5" s="1"/>
  <c r="O29" i="5"/>
  <c r="M31" i="5"/>
  <c r="O31" i="5"/>
  <c r="O32" i="5"/>
  <c r="P32" i="5" s="1"/>
  <c r="M45" i="5"/>
  <c r="O45" i="5"/>
  <c r="O46" i="5"/>
  <c r="O57" i="5"/>
  <c r="M59" i="5"/>
  <c r="O59" i="5"/>
  <c r="P59" i="5" s="1"/>
  <c r="O60" i="5"/>
  <c r="O71" i="5"/>
  <c r="M73" i="5"/>
  <c r="O73" i="5"/>
  <c r="O74" i="5"/>
  <c r="O85" i="5"/>
  <c r="M87" i="5"/>
  <c r="O87" i="5"/>
  <c r="O88" i="5"/>
  <c r="P88" i="5" s="1"/>
  <c r="O96" i="5"/>
  <c r="O97" i="5"/>
  <c r="M98" i="5"/>
  <c r="O98" i="5"/>
  <c r="P98" i="5" s="1"/>
  <c r="M99" i="5"/>
  <c r="O99" i="5"/>
  <c r="O107" i="5"/>
  <c r="M108" i="5"/>
  <c r="O108" i="5"/>
  <c r="P108" i="5" s="1"/>
  <c r="O115" i="5"/>
  <c r="M116" i="5"/>
  <c r="O116" i="5"/>
  <c r="P116" i="5" s="1"/>
  <c r="O123" i="5"/>
  <c r="M124" i="5"/>
  <c r="O124" i="5"/>
  <c r="O131" i="5"/>
  <c r="M132" i="5"/>
  <c r="O132" i="5"/>
  <c r="O137" i="5"/>
  <c r="M138" i="5"/>
  <c r="O32" i="4"/>
  <c r="P32" i="4" s="1"/>
  <c r="M65" i="4"/>
  <c r="O65" i="4"/>
  <c r="O17" i="4"/>
  <c r="M26" i="4"/>
  <c r="O26" i="4"/>
  <c r="M33" i="4"/>
  <c r="O33" i="4"/>
  <c r="P33" i="4" s="1"/>
  <c r="O36" i="4"/>
  <c r="P36" i="4" s="1"/>
  <c r="O58" i="4"/>
  <c r="O18" i="4"/>
  <c r="O27" i="4"/>
  <c r="M32" i="4"/>
  <c r="M37" i="4"/>
  <c r="O37" i="4"/>
  <c r="M38" i="4"/>
  <c r="M49" i="4"/>
  <c r="K53" i="4"/>
  <c r="M57" i="4"/>
  <c r="O61" i="4"/>
  <c r="M67" i="4"/>
  <c r="M70" i="4"/>
  <c r="O19" i="5"/>
  <c r="M21" i="5"/>
  <c r="O21" i="5"/>
  <c r="P21" i="5" s="1"/>
  <c r="O22" i="5"/>
  <c r="M28" i="5"/>
  <c r="O33" i="5"/>
  <c r="M35" i="5"/>
  <c r="O35" i="5"/>
  <c r="O36" i="5"/>
  <c r="M44" i="5"/>
  <c r="O47" i="5"/>
  <c r="M49" i="5"/>
  <c r="O49" i="5"/>
  <c r="O50" i="5"/>
  <c r="M56" i="5"/>
  <c r="O61" i="5"/>
  <c r="M63" i="5"/>
  <c r="O63" i="5"/>
  <c r="O64" i="5"/>
  <c r="M70" i="5"/>
  <c r="O75" i="5"/>
  <c r="M77" i="5"/>
  <c r="O77" i="5"/>
  <c r="O78" i="5"/>
  <c r="P78" i="5" s="1"/>
  <c r="M84" i="5"/>
  <c r="O89" i="5"/>
  <c r="M90" i="5"/>
  <c r="O90" i="5"/>
  <c r="M100" i="5"/>
  <c r="O100" i="5"/>
  <c r="M101" i="5"/>
  <c r="O101" i="5"/>
  <c r="M106" i="5"/>
  <c r="O110" i="5"/>
  <c r="P110" i="5" s="1"/>
  <c r="M114" i="5"/>
  <c r="P114" i="5" s="1"/>
  <c r="M117" i="5"/>
  <c r="O117" i="5"/>
  <c r="O118" i="5"/>
  <c r="P118" i="5" s="1"/>
  <c r="M122" i="5"/>
  <c r="M125" i="5"/>
  <c r="O125" i="5"/>
  <c r="O126" i="5"/>
  <c r="M130" i="5"/>
  <c r="M133" i="5"/>
  <c r="O133" i="5"/>
  <c r="M136" i="5"/>
  <c r="M139" i="5"/>
  <c r="O139" i="5"/>
  <c r="M26" i="12"/>
  <c r="O26" i="12"/>
  <c r="K19" i="11"/>
  <c r="M16" i="12"/>
  <c r="O16" i="12"/>
  <c r="M30" i="12"/>
  <c r="O30" i="12"/>
  <c r="M38" i="12"/>
  <c r="O38" i="12"/>
  <c r="M44" i="12"/>
  <c r="O44" i="12"/>
  <c r="P44" i="12" s="1"/>
  <c r="K46" i="12"/>
  <c r="M52" i="12"/>
  <c r="O52" i="12"/>
  <c r="K54" i="12"/>
  <c r="M60" i="12"/>
  <c r="O60" i="12"/>
  <c r="M68" i="12"/>
  <c r="O68" i="12"/>
  <c r="M74" i="12"/>
  <c r="O74" i="12"/>
  <c r="K76" i="12"/>
  <c r="M82" i="12"/>
  <c r="O82" i="12"/>
  <c r="O83" i="12"/>
  <c r="K84" i="12"/>
  <c r="M90" i="12"/>
  <c r="O90" i="12"/>
  <c r="M96" i="12"/>
  <c r="O96" i="12"/>
  <c r="O97" i="12"/>
  <c r="K31" i="11"/>
  <c r="K42" i="11"/>
  <c r="K59" i="11"/>
  <c r="K63" i="11"/>
  <c r="K67" i="11"/>
  <c r="K71" i="11"/>
  <c r="K75" i="11"/>
  <c r="M27" i="10"/>
  <c r="O27" i="10"/>
  <c r="M18" i="12"/>
  <c r="O18" i="12"/>
  <c r="O38" i="11"/>
  <c r="M45" i="11"/>
  <c r="K55" i="11"/>
  <c r="O65" i="11"/>
  <c r="O72" i="11"/>
  <c r="O76" i="11"/>
  <c r="K21" i="10"/>
  <c r="M26" i="10"/>
  <c r="K26" i="10"/>
  <c r="M32" i="10"/>
  <c r="O32" i="10"/>
  <c r="M40" i="10"/>
  <c r="M46" i="10"/>
  <c r="K16" i="7"/>
  <c r="O28" i="7"/>
  <c r="M28" i="7"/>
  <c r="M22" i="12"/>
  <c r="O22" i="12"/>
  <c r="K28" i="12"/>
  <c r="M34" i="12"/>
  <c r="O34" i="12"/>
  <c r="K36" i="12"/>
  <c r="M40" i="12"/>
  <c r="O40" i="12"/>
  <c r="M48" i="12"/>
  <c r="O48" i="12"/>
  <c r="M56" i="12"/>
  <c r="O56" i="12"/>
  <c r="K58" i="12"/>
  <c r="M64" i="12"/>
  <c r="O64" i="12"/>
  <c r="K66" i="12"/>
  <c r="M72" i="12"/>
  <c r="O72" i="12"/>
  <c r="M78" i="12"/>
  <c r="O78" i="12"/>
  <c r="M86" i="12"/>
  <c r="O86" i="12"/>
  <c r="O87" i="12"/>
  <c r="O93" i="12"/>
  <c r="K43" i="11"/>
  <c r="K47" i="11"/>
  <c r="K66" i="11"/>
  <c r="M31" i="10"/>
  <c r="M37" i="10"/>
  <c r="K19" i="8"/>
  <c r="K38" i="6"/>
  <c r="K54" i="6"/>
  <c r="M62" i="6"/>
  <c r="M66" i="6"/>
  <c r="O74" i="6"/>
  <c r="O78" i="6"/>
  <c r="K90" i="6"/>
  <c r="O71" i="11"/>
  <c r="O63" i="11"/>
  <c r="K19" i="9"/>
  <c r="M16" i="6"/>
  <c r="K16" i="6"/>
  <c r="K18" i="6"/>
  <c r="O31" i="6"/>
  <c r="O45" i="6"/>
  <c r="K50" i="6"/>
  <c r="M70" i="6"/>
  <c r="O70" i="6"/>
  <c r="O75" i="6"/>
  <c r="O82" i="6"/>
  <c r="O24" i="9"/>
  <c r="K46" i="6"/>
  <c r="K64" i="6"/>
  <c r="K67" i="6"/>
  <c r="M74" i="6"/>
  <c r="K76" i="6"/>
  <c r="M78" i="6"/>
  <c r="P78" i="6" s="1"/>
  <c r="K87" i="6"/>
  <c r="K17" i="7"/>
  <c r="K28" i="6"/>
  <c r="K42" i="6"/>
  <c r="K53" i="6"/>
  <c r="K68" i="6"/>
  <c r="M82" i="6"/>
  <c r="K84" i="6"/>
  <c r="N47" i="10"/>
  <c r="O41" i="10"/>
  <c r="N41" i="10"/>
  <c r="N37" i="10"/>
  <c r="N33" i="10"/>
  <c r="N31" i="10"/>
  <c r="N27" i="10"/>
  <c r="L27" i="10"/>
  <c r="N23" i="10"/>
  <c r="M23" i="10"/>
  <c r="L21" i="9"/>
  <c r="N21" i="9"/>
  <c r="N17" i="9"/>
  <c r="M17" i="9"/>
  <c r="L17" i="9"/>
  <c r="L15" i="9"/>
  <c r="N15" i="9"/>
  <c r="N23" i="8"/>
  <c r="L23" i="8"/>
  <c r="N19" i="8"/>
  <c r="L19" i="8"/>
  <c r="L25" i="7"/>
  <c r="N25" i="7"/>
  <c r="O25" i="7"/>
  <c r="O21" i="7"/>
  <c r="N21" i="7"/>
  <c r="L21" i="7"/>
  <c r="O15" i="7"/>
  <c r="N15" i="7"/>
  <c r="L15" i="7"/>
  <c r="N89" i="6"/>
  <c r="L89" i="6"/>
  <c r="O85" i="6"/>
  <c r="N85" i="6"/>
  <c r="L85" i="6"/>
  <c r="N83" i="6"/>
  <c r="L83" i="6"/>
  <c r="O79" i="6"/>
  <c r="N79" i="6"/>
  <c r="L79" i="6"/>
  <c r="N75" i="6"/>
  <c r="L75" i="6"/>
  <c r="M71" i="6"/>
  <c r="N71" i="6"/>
  <c r="L71" i="6"/>
  <c r="L67" i="6"/>
  <c r="O67" i="6"/>
  <c r="N67" i="6"/>
  <c r="L63" i="6"/>
  <c r="O63" i="6"/>
  <c r="N63" i="6"/>
  <c r="O59" i="6"/>
  <c r="N59" i="6"/>
  <c r="L59" i="6"/>
  <c r="M53" i="6"/>
  <c r="L53" i="6"/>
  <c r="N53" i="6"/>
  <c r="L49" i="6"/>
  <c r="N49" i="6"/>
  <c r="M49" i="6"/>
  <c r="N45" i="6"/>
  <c r="M45" i="6"/>
  <c r="L45" i="6"/>
  <c r="N41" i="6"/>
  <c r="M41" i="6"/>
  <c r="L41" i="6"/>
  <c r="L35" i="6"/>
  <c r="N35" i="6"/>
  <c r="M35" i="6"/>
  <c r="N31" i="6"/>
  <c r="M31" i="6"/>
  <c r="L31" i="6"/>
  <c r="N27" i="6"/>
  <c r="M27" i="6"/>
  <c r="L27" i="6"/>
  <c r="N23" i="6"/>
  <c r="M23" i="6"/>
  <c r="L23" i="6"/>
  <c r="L21" i="6"/>
  <c r="N21" i="6"/>
  <c r="M21" i="6"/>
  <c r="L17" i="6"/>
  <c r="N17" i="6"/>
  <c r="M41" i="10"/>
  <c r="M23" i="8"/>
  <c r="M19" i="8"/>
  <c r="M21" i="7"/>
  <c r="M67" i="6"/>
  <c r="M59" i="6"/>
  <c r="N24" i="12"/>
  <c r="L24" i="12"/>
  <c r="L14" i="12"/>
  <c r="O14" i="12"/>
  <c r="L14" i="8"/>
  <c r="M14" i="8"/>
  <c r="K25" i="11"/>
  <c r="K24" i="6"/>
  <c r="K14" i="4"/>
  <c r="K14" i="9"/>
  <c r="O24" i="11"/>
  <c r="O20" i="11"/>
  <c r="O16" i="11"/>
  <c r="O23" i="10"/>
  <c r="O24" i="7"/>
  <c r="O20" i="7"/>
  <c r="O23" i="6"/>
  <c r="O21" i="6"/>
  <c r="O17" i="6"/>
  <c r="O14" i="9"/>
  <c r="O14" i="5"/>
  <c r="P14" i="5" s="1"/>
  <c r="N99" i="12"/>
  <c r="L99" i="12"/>
  <c r="O99" i="12"/>
  <c r="O95" i="12"/>
  <c r="N95" i="12"/>
  <c r="L95" i="12"/>
  <c r="O89" i="12"/>
  <c r="N89" i="12"/>
  <c r="L89" i="12"/>
  <c r="O85" i="12"/>
  <c r="N85" i="12"/>
  <c r="L85" i="12"/>
  <c r="N81" i="12"/>
  <c r="L81" i="12"/>
  <c r="O81" i="12"/>
  <c r="O77" i="12"/>
  <c r="N77" i="12"/>
  <c r="L77" i="12"/>
  <c r="L73" i="12"/>
  <c r="O73" i="12"/>
  <c r="N73" i="12"/>
  <c r="N71" i="12"/>
  <c r="L71" i="12"/>
  <c r="O71" i="12"/>
  <c r="O67" i="12"/>
  <c r="N67" i="12"/>
  <c r="L67" i="12"/>
  <c r="L63" i="12"/>
  <c r="O63" i="12"/>
  <c r="N63" i="12"/>
  <c r="O59" i="12"/>
  <c r="N59" i="12"/>
  <c r="L59" i="12"/>
  <c r="O55" i="12"/>
  <c r="N55" i="12"/>
  <c r="L55" i="12"/>
  <c r="N51" i="12"/>
  <c r="L51" i="12"/>
  <c r="O51" i="12"/>
  <c r="O47" i="12"/>
  <c r="N47" i="12"/>
  <c r="L47" i="12"/>
  <c r="L43" i="12"/>
  <c r="O43" i="12"/>
  <c r="N43" i="12"/>
  <c r="N39" i="12"/>
  <c r="L39" i="12"/>
  <c r="O39" i="12"/>
  <c r="O37" i="12"/>
  <c r="N37" i="12"/>
  <c r="L37" i="12"/>
  <c r="L33" i="12"/>
  <c r="O33" i="12"/>
  <c r="N33" i="12"/>
  <c r="O29" i="12"/>
  <c r="N29" i="12"/>
  <c r="L29" i="12"/>
  <c r="N25" i="12"/>
  <c r="L25" i="12"/>
  <c r="N21" i="12"/>
  <c r="L21" i="12"/>
  <c r="N17" i="12"/>
  <c r="L17" i="12"/>
  <c r="L15" i="12"/>
  <c r="N15" i="12"/>
  <c r="O79" i="11"/>
  <c r="L79" i="11"/>
  <c r="O75" i="11"/>
  <c r="L75" i="11"/>
  <c r="N75" i="11"/>
  <c r="O67" i="11"/>
  <c r="N67" i="11"/>
  <c r="L67" i="11"/>
  <c r="N59" i="11"/>
  <c r="M59" i="11"/>
  <c r="O55" i="11"/>
  <c r="L55" i="11"/>
  <c r="N51" i="11"/>
  <c r="M51" i="11"/>
  <c r="M47" i="11"/>
  <c r="L47" i="11"/>
  <c r="O43" i="11"/>
  <c r="L43" i="11"/>
  <c r="M39" i="11"/>
  <c r="N39" i="11"/>
  <c r="O35" i="11"/>
  <c r="L35" i="11"/>
  <c r="O31" i="11"/>
  <c r="N31" i="11"/>
  <c r="N27" i="11"/>
  <c r="M27" i="11"/>
  <c r="M19" i="11"/>
  <c r="N19" i="11"/>
  <c r="O25" i="12"/>
  <c r="O21" i="12"/>
  <c r="O17" i="12"/>
  <c r="O15" i="12"/>
  <c r="M89" i="12"/>
  <c r="M81" i="12"/>
  <c r="M99" i="12"/>
  <c r="M15" i="12"/>
  <c r="M85" i="12"/>
  <c r="M95" i="12"/>
  <c r="M71" i="11"/>
  <c r="K18" i="9"/>
  <c r="K15" i="8"/>
  <c r="K17" i="8"/>
  <c r="K21" i="6"/>
  <c r="M63" i="11"/>
  <c r="K23" i="10"/>
  <c r="O22" i="10"/>
  <c r="O16" i="10"/>
  <c r="O21" i="9"/>
  <c r="O17" i="9"/>
  <c r="O15" i="9"/>
  <c r="O26" i="6"/>
  <c r="O22" i="6"/>
  <c r="O20" i="6"/>
  <c r="K23" i="6"/>
  <c r="K21" i="8"/>
  <c r="N98" i="12"/>
  <c r="N94" i="12"/>
  <c r="L94" i="12"/>
  <c r="O92" i="12"/>
  <c r="N92" i="12"/>
  <c r="N88" i="12"/>
  <c r="L88" i="12"/>
  <c r="O84" i="12"/>
  <c r="N84" i="12"/>
  <c r="N80" i="12"/>
  <c r="L80" i="12"/>
  <c r="O76" i="12"/>
  <c r="N76" i="12"/>
  <c r="N70" i="12"/>
  <c r="N66" i="12"/>
  <c r="L66" i="12"/>
  <c r="N62" i="12"/>
  <c r="N58" i="12"/>
  <c r="L58" i="12"/>
  <c r="N54" i="12"/>
  <c r="N50" i="12"/>
  <c r="L50" i="12"/>
  <c r="N46" i="12"/>
  <c r="N42" i="12"/>
  <c r="L42" i="12"/>
  <c r="N36" i="12"/>
  <c r="L36" i="12"/>
  <c r="N32" i="12"/>
  <c r="N28" i="12"/>
  <c r="L28" i="12"/>
  <c r="N20" i="12"/>
  <c r="L20" i="12"/>
  <c r="L78" i="11"/>
  <c r="N78" i="11"/>
  <c r="L74" i="11"/>
  <c r="N74" i="11"/>
  <c r="L70" i="11"/>
  <c r="N70" i="11"/>
  <c r="N66" i="11"/>
  <c r="L66" i="11"/>
  <c r="N62" i="11"/>
  <c r="L62" i="11"/>
  <c r="N58" i="11"/>
  <c r="L58" i="11"/>
  <c r="N54" i="11"/>
  <c r="L54" i="11"/>
  <c r="N50" i="11"/>
  <c r="L50" i="11"/>
  <c r="N46" i="11"/>
  <c r="L46" i="11"/>
  <c r="L42" i="11"/>
  <c r="O42" i="11"/>
  <c r="N42" i="11"/>
  <c r="L38" i="11"/>
  <c r="N38" i="11"/>
  <c r="L34" i="11"/>
  <c r="N34" i="11"/>
  <c r="N30" i="11"/>
  <c r="L30" i="11"/>
  <c r="N26" i="11"/>
  <c r="L26" i="11"/>
  <c r="N22" i="11"/>
  <c r="L22" i="11"/>
  <c r="N18" i="11"/>
  <c r="L18" i="11"/>
  <c r="O24" i="12"/>
  <c r="O20" i="12"/>
  <c r="O23" i="11"/>
  <c r="K23" i="11"/>
  <c r="K20" i="12"/>
  <c r="K24" i="12"/>
  <c r="K15" i="9"/>
  <c r="K16" i="8"/>
  <c r="K17" i="9"/>
  <c r="K21" i="9"/>
  <c r="K24" i="8"/>
  <c r="K20" i="8"/>
  <c r="P57" i="4"/>
  <c r="P61" i="4"/>
  <c r="L14" i="7"/>
  <c r="N14" i="7"/>
  <c r="P53" i="4"/>
  <c r="P17" i="4"/>
  <c r="L14" i="10"/>
  <c r="O14" i="10"/>
  <c r="O14" i="6"/>
  <c r="N14" i="6"/>
  <c r="L14" i="6"/>
  <c r="N79" i="11"/>
  <c r="M79" i="11"/>
  <c r="N71" i="11"/>
  <c r="L71" i="11"/>
  <c r="N63" i="11"/>
  <c r="L63" i="11"/>
  <c r="L59" i="11"/>
  <c r="O59" i="11"/>
  <c r="N55" i="11"/>
  <c r="M55" i="11"/>
  <c r="L51" i="11"/>
  <c r="O51" i="11"/>
  <c r="O47" i="11"/>
  <c r="N47" i="11"/>
  <c r="N43" i="11"/>
  <c r="M43" i="11"/>
  <c r="L39" i="11"/>
  <c r="O39" i="11"/>
  <c r="N35" i="11"/>
  <c r="M35" i="11"/>
  <c r="M31" i="11"/>
  <c r="L31" i="11"/>
  <c r="L27" i="11"/>
  <c r="N23" i="11"/>
  <c r="M23" i="11"/>
  <c r="L19" i="11"/>
  <c r="O19" i="11"/>
  <c r="O49" i="10"/>
  <c r="N49" i="10"/>
  <c r="L45" i="10"/>
  <c r="O45" i="10"/>
  <c r="O43" i="10"/>
  <c r="N43" i="10"/>
  <c r="L39" i="10"/>
  <c r="O39" i="10"/>
  <c r="O35" i="10"/>
  <c r="N35" i="10"/>
  <c r="O29" i="10"/>
  <c r="N29" i="10"/>
  <c r="L25" i="10"/>
  <c r="O25" i="10"/>
  <c r="O21" i="10"/>
  <c r="N21" i="10"/>
  <c r="O15" i="10"/>
  <c r="N15" i="10"/>
  <c r="P20" i="4"/>
  <c r="P31" i="4"/>
  <c r="N14" i="10"/>
  <c r="L23" i="9"/>
  <c r="N23" i="9"/>
  <c r="O23" i="9"/>
  <c r="O19" i="9"/>
  <c r="N19" i="9"/>
  <c r="L19" i="9"/>
  <c r="O21" i="8"/>
  <c r="N21" i="8"/>
  <c r="L21" i="8"/>
  <c r="N17" i="8"/>
  <c r="M17" i="8"/>
  <c r="L17" i="8"/>
  <c r="O17" i="8"/>
  <c r="N15" i="8"/>
  <c r="L15" i="8"/>
  <c r="O15" i="8"/>
  <c r="O27" i="7"/>
  <c r="N27" i="7"/>
  <c r="L27" i="7"/>
  <c r="L23" i="7"/>
  <c r="O23" i="7"/>
  <c r="N23" i="7"/>
  <c r="O19" i="7"/>
  <c r="N19" i="7"/>
  <c r="L19" i="7"/>
  <c r="N17" i="7"/>
  <c r="L17" i="7"/>
  <c r="O17" i="7"/>
  <c r="O87" i="6"/>
  <c r="N87" i="6"/>
  <c r="L87" i="6"/>
  <c r="N81" i="6"/>
  <c r="L81" i="6"/>
  <c r="O81" i="6"/>
  <c r="L77" i="6"/>
  <c r="O77" i="6"/>
  <c r="N77" i="6"/>
  <c r="O73" i="6"/>
  <c r="N73" i="6"/>
  <c r="L73" i="6"/>
  <c r="L69" i="6"/>
  <c r="O69" i="6"/>
  <c r="N69" i="6"/>
  <c r="O65" i="6"/>
  <c r="N65" i="6"/>
  <c r="L65" i="6"/>
  <c r="N61" i="6"/>
  <c r="L61" i="6"/>
  <c r="O61" i="6"/>
  <c r="O57" i="6"/>
  <c r="N57" i="6"/>
  <c r="L57" i="6"/>
  <c r="L55" i="6"/>
  <c r="O55" i="6"/>
  <c r="N55" i="6"/>
  <c r="O51" i="6"/>
  <c r="N51" i="6"/>
  <c r="L51" i="6"/>
  <c r="L47" i="6"/>
  <c r="O47" i="6"/>
  <c r="N47" i="6"/>
  <c r="O43" i="6"/>
  <c r="N43" i="6"/>
  <c r="L43" i="6"/>
  <c r="L39" i="6"/>
  <c r="O39" i="6"/>
  <c r="N39" i="6"/>
  <c r="O37" i="6"/>
  <c r="N37" i="6"/>
  <c r="L37" i="6"/>
  <c r="L33" i="6"/>
  <c r="O33" i="6"/>
  <c r="N33" i="6"/>
  <c r="O29" i="6"/>
  <c r="N29" i="6"/>
  <c r="L29" i="6"/>
  <c r="L25" i="6"/>
  <c r="O25" i="6"/>
  <c r="N25" i="6"/>
  <c r="L19" i="6"/>
  <c r="O19" i="6"/>
  <c r="N19" i="6"/>
  <c r="O15" i="6"/>
  <c r="N15" i="6"/>
  <c r="L15" i="6"/>
  <c r="M67" i="11"/>
  <c r="M75" i="11"/>
  <c r="K14" i="11"/>
  <c r="M14" i="10"/>
  <c r="M15" i="10"/>
  <c r="M21" i="10"/>
  <c r="M25" i="10"/>
  <c r="M29" i="10"/>
  <c r="M35" i="10"/>
  <c r="M39" i="10"/>
  <c r="M43" i="10"/>
  <c r="M45" i="10"/>
  <c r="M49" i="10"/>
  <c r="M19" i="9"/>
  <c r="M17" i="7"/>
  <c r="M87" i="6"/>
  <c r="O14" i="11"/>
  <c r="K16" i="4"/>
  <c r="M23" i="4"/>
  <c r="M28" i="4"/>
  <c r="P28" i="4" s="1"/>
  <c r="K30" i="4"/>
  <c r="M45" i="4"/>
  <c r="P45" i="4" s="1"/>
  <c r="M50" i="4"/>
  <c r="K52" i="4"/>
  <c r="P60" i="4"/>
  <c r="M71" i="4"/>
  <c r="M24" i="5"/>
  <c r="P24" i="5" s="1"/>
  <c r="K24" i="5"/>
  <c r="M38" i="5"/>
  <c r="P38" i="5" s="1"/>
  <c r="K38" i="5"/>
  <c r="M66" i="5"/>
  <c r="P66" i="5" s="1"/>
  <c r="K66" i="5"/>
  <c r="M80" i="5"/>
  <c r="P80" i="5" s="1"/>
  <c r="K80" i="5"/>
  <c r="M91" i="5"/>
  <c r="P91" i="5" s="1"/>
  <c r="K91" i="5"/>
  <c r="M24" i="4"/>
  <c r="P24" i="4" s="1"/>
  <c r="M35" i="4"/>
  <c r="P35" i="4" s="1"/>
  <c r="M39" i="4"/>
  <c r="M43" i="4"/>
  <c r="M46" i="4"/>
  <c r="P46" i="4" s="1"/>
  <c r="M54" i="4"/>
  <c r="M58" i="4"/>
  <c r="M62" i="4"/>
  <c r="P62" i="4" s="1"/>
  <c r="M68" i="4"/>
  <c r="P68" i="4" s="1"/>
  <c r="M42" i="5"/>
  <c r="P42" i="5" s="1"/>
  <c r="K42" i="5"/>
  <c r="M54" i="5"/>
  <c r="P54" i="5" s="1"/>
  <c r="K54" i="5"/>
  <c r="M104" i="5"/>
  <c r="P104" i="5" s="1"/>
  <c r="K104" i="5"/>
  <c r="M113" i="5"/>
  <c r="P113" i="5" s="1"/>
  <c r="K113" i="5"/>
  <c r="M16" i="5"/>
  <c r="P16" i="5" s="1"/>
  <c r="K16" i="5"/>
  <c r="M30" i="5"/>
  <c r="P30" i="5" s="1"/>
  <c r="K30" i="5"/>
  <c r="M58" i="5"/>
  <c r="P58" i="5" s="1"/>
  <c r="K58" i="5"/>
  <c r="M72" i="5"/>
  <c r="P72" i="5" s="1"/>
  <c r="K72" i="5"/>
  <c r="M86" i="5"/>
  <c r="P86" i="5" s="1"/>
  <c r="K86" i="5"/>
  <c r="M95" i="5"/>
  <c r="P95" i="5" s="1"/>
  <c r="K95" i="5"/>
  <c r="K34" i="4"/>
  <c r="M20" i="5"/>
  <c r="P20" i="5" s="1"/>
  <c r="K20" i="5"/>
  <c r="M34" i="5"/>
  <c r="P34" i="5" s="1"/>
  <c r="K34" i="5"/>
  <c r="M48" i="5"/>
  <c r="P48" i="5" s="1"/>
  <c r="K48" i="5"/>
  <c r="M62" i="5"/>
  <c r="P62" i="5" s="1"/>
  <c r="K62" i="5"/>
  <c r="M76" i="5"/>
  <c r="P76" i="5" s="1"/>
  <c r="K76" i="5"/>
  <c r="M109" i="5"/>
  <c r="P109" i="5" s="1"/>
  <c r="K109" i="5"/>
  <c r="M96" i="5"/>
  <c r="K98" i="5"/>
  <c r="K117" i="5"/>
  <c r="K121" i="5"/>
  <c r="K125" i="5"/>
  <c r="K129" i="5"/>
  <c r="K133" i="5"/>
  <c r="K135" i="5"/>
  <c r="K139" i="5"/>
  <c r="K17" i="5"/>
  <c r="K21" i="5"/>
  <c r="K25" i="5"/>
  <c r="K31" i="5"/>
  <c r="K35" i="5"/>
  <c r="K39" i="5"/>
  <c r="K43" i="5"/>
  <c r="K45" i="5"/>
  <c r="K49" i="5"/>
  <c r="K51" i="5"/>
  <c r="K55" i="5"/>
  <c r="K59" i="5"/>
  <c r="K63" i="5"/>
  <c r="K67" i="5"/>
  <c r="K73" i="5"/>
  <c r="K77" i="5"/>
  <c r="K81" i="5"/>
  <c r="K83" i="5"/>
  <c r="K87" i="5"/>
  <c r="K100" i="5"/>
  <c r="P101" i="5"/>
  <c r="K105" i="5"/>
  <c r="M17" i="12"/>
  <c r="K17" i="12"/>
  <c r="K19" i="12"/>
  <c r="M19" i="12"/>
  <c r="M21" i="12"/>
  <c r="K21" i="12"/>
  <c r="K23" i="12"/>
  <c r="M23" i="12"/>
  <c r="P23" i="12" s="1"/>
  <c r="M25" i="12"/>
  <c r="K25" i="12"/>
  <c r="K27" i="12"/>
  <c r="M27" i="12"/>
  <c r="P27" i="12" s="1"/>
  <c r="M29" i="12"/>
  <c r="K29" i="12"/>
  <c r="K31" i="12"/>
  <c r="M31" i="12"/>
  <c r="M33" i="12"/>
  <c r="K33" i="12"/>
  <c r="K35" i="12"/>
  <c r="M35" i="12"/>
  <c r="M37" i="12"/>
  <c r="K37" i="12"/>
  <c r="M39" i="12"/>
  <c r="K39" i="12"/>
  <c r="K41" i="12"/>
  <c r="M41" i="12"/>
  <c r="P41" i="12" s="1"/>
  <c r="M43" i="12"/>
  <c r="K43" i="12"/>
  <c r="K45" i="12"/>
  <c r="M45" i="12"/>
  <c r="M47" i="12"/>
  <c r="K47" i="12"/>
  <c r="K49" i="12"/>
  <c r="M49" i="12"/>
  <c r="M51" i="12"/>
  <c r="K51" i="12"/>
  <c r="K53" i="12"/>
  <c r="M53" i="12"/>
  <c r="M55" i="12"/>
  <c r="K55" i="12"/>
  <c r="K57" i="12"/>
  <c r="M57" i="12"/>
  <c r="P57" i="12" s="1"/>
  <c r="M59" i="12"/>
  <c r="K59" i="12"/>
  <c r="K61" i="12"/>
  <c r="M61" i="12"/>
  <c r="M63" i="12"/>
  <c r="K63" i="12"/>
  <c r="K65" i="12"/>
  <c r="M65" i="12"/>
  <c r="M67" i="12"/>
  <c r="K67" i="12"/>
  <c r="K69" i="12"/>
  <c r="M69" i="12"/>
  <c r="M71" i="12"/>
  <c r="K71" i="12"/>
  <c r="M73" i="12"/>
  <c r="K73" i="12"/>
  <c r="K75" i="12"/>
  <c r="M75" i="12"/>
  <c r="P75" i="12" s="1"/>
  <c r="M77" i="12"/>
  <c r="K77" i="12"/>
  <c r="K79" i="12"/>
  <c r="M79" i="12"/>
  <c r="K15" i="12"/>
  <c r="K81" i="12"/>
  <c r="M83" i="12"/>
  <c r="K85" i="12"/>
  <c r="M87" i="12"/>
  <c r="K89" i="12"/>
  <c r="M91" i="12"/>
  <c r="P91" i="12" s="1"/>
  <c r="M93" i="12"/>
  <c r="K95" i="12"/>
  <c r="M97" i="12"/>
  <c r="K99" i="12"/>
  <c r="K20" i="11"/>
  <c r="M20" i="11"/>
  <c r="K36" i="11"/>
  <c r="M36" i="11"/>
  <c r="K52" i="11"/>
  <c r="M52" i="11"/>
  <c r="P52" i="11" s="1"/>
  <c r="K64" i="11"/>
  <c r="M64" i="11"/>
  <c r="K16" i="11"/>
  <c r="M16" i="11"/>
  <c r="M25" i="11"/>
  <c r="P25" i="11" s="1"/>
  <c r="K32" i="11"/>
  <c r="M32" i="11"/>
  <c r="P32" i="11" s="1"/>
  <c r="M41" i="11"/>
  <c r="P41" i="11" s="1"/>
  <c r="K48" i="11"/>
  <c r="M48" i="11"/>
  <c r="K60" i="11"/>
  <c r="M60" i="11"/>
  <c r="P60" i="11" s="1"/>
  <c r="M21" i="11"/>
  <c r="K28" i="11"/>
  <c r="M28" i="11"/>
  <c r="P28" i="11" s="1"/>
  <c r="M37" i="11"/>
  <c r="K44" i="11"/>
  <c r="M44" i="11"/>
  <c r="P44" i="11" s="1"/>
  <c r="M53" i="11"/>
  <c r="P53" i="11" s="1"/>
  <c r="K68" i="11"/>
  <c r="M68" i="11"/>
  <c r="P68" i="11" s="1"/>
  <c r="K24" i="11"/>
  <c r="M24" i="11"/>
  <c r="K40" i="11"/>
  <c r="M40" i="11"/>
  <c r="K56" i="11"/>
  <c r="M56" i="11"/>
  <c r="P56" i="11" s="1"/>
  <c r="K57" i="11"/>
  <c r="M57" i="11"/>
  <c r="M16" i="10"/>
  <c r="K16" i="10"/>
  <c r="M22" i="10"/>
  <c r="K22" i="10"/>
  <c r="M30" i="10"/>
  <c r="P30" i="10" s="1"/>
  <c r="K30" i="10"/>
  <c r="M36" i="10"/>
  <c r="K36" i="10"/>
  <c r="M44" i="10"/>
  <c r="P44" i="10" s="1"/>
  <c r="K44" i="10"/>
  <c r="M50" i="10"/>
  <c r="K50" i="10"/>
  <c r="K19" i="7"/>
  <c r="M19" i="7"/>
  <c r="K27" i="7"/>
  <c r="M27" i="7"/>
  <c r="M17" i="6"/>
  <c r="K17" i="6"/>
  <c r="K85" i="6"/>
  <c r="M85" i="6"/>
  <c r="M23" i="9"/>
  <c r="K23" i="9"/>
  <c r="K25" i="10"/>
  <c r="P32" i="10"/>
  <c r="K39" i="10"/>
  <c r="K45" i="10"/>
  <c r="M22" i="8"/>
  <c r="K22" i="8"/>
  <c r="M72" i="11"/>
  <c r="M76" i="11"/>
  <c r="M20" i="9"/>
  <c r="K20" i="9"/>
  <c r="M23" i="7"/>
  <c r="K23" i="7"/>
  <c r="M15" i="9"/>
  <c r="K21" i="7"/>
  <c r="M20" i="6"/>
  <c r="K20" i="6"/>
  <c r="M26" i="6"/>
  <c r="K26" i="6"/>
  <c r="M34" i="6"/>
  <c r="P34" i="6" s="1"/>
  <c r="K34" i="6"/>
  <c r="M40" i="6"/>
  <c r="K40" i="6"/>
  <c r="M48" i="6"/>
  <c r="P48" i="6" s="1"/>
  <c r="K48" i="6"/>
  <c r="M56" i="6"/>
  <c r="K56" i="6"/>
  <c r="M63" i="6"/>
  <c r="K63" i="6"/>
  <c r="M77" i="6"/>
  <c r="K77" i="6"/>
  <c r="M88" i="6"/>
  <c r="P88" i="6" s="1"/>
  <c r="K88" i="6"/>
  <c r="M22" i="6"/>
  <c r="K22" i="6"/>
  <c r="M30" i="6"/>
  <c r="P30" i="6" s="1"/>
  <c r="K30" i="6"/>
  <c r="M44" i="6"/>
  <c r="K44" i="6"/>
  <c r="M52" i="6"/>
  <c r="K52" i="6"/>
  <c r="M58" i="6"/>
  <c r="K58" i="6"/>
  <c r="M73" i="6"/>
  <c r="K73" i="6"/>
  <c r="M83" i="6"/>
  <c r="K59" i="6"/>
  <c r="K70" i="6"/>
  <c r="M14" i="4"/>
  <c r="P14" i="4" s="1"/>
  <c r="P41" i="4"/>
  <c r="N140" i="5"/>
  <c r="G17" i="2" s="1"/>
  <c r="P18" i="4"/>
  <c r="P27" i="4"/>
  <c r="P49" i="4"/>
  <c r="P117" i="5"/>
  <c r="P121" i="5"/>
  <c r="P125" i="5"/>
  <c r="P133" i="5"/>
  <c r="P139" i="5"/>
  <c r="P65" i="4"/>
  <c r="P69" i="4"/>
  <c r="N14" i="9"/>
  <c r="L14" i="9"/>
  <c r="O48" i="10"/>
  <c r="N48" i="10"/>
  <c r="O42" i="10"/>
  <c r="N42" i="10"/>
  <c r="O38" i="10"/>
  <c r="N38" i="10"/>
  <c r="O34" i="10"/>
  <c r="N34" i="10"/>
  <c r="O28" i="10"/>
  <c r="N28" i="10"/>
  <c r="O24" i="10"/>
  <c r="N24" i="10"/>
  <c r="O20" i="10"/>
  <c r="N20" i="10"/>
  <c r="O18" i="10"/>
  <c r="N18" i="10"/>
  <c r="M14" i="9"/>
  <c r="P65" i="11"/>
  <c r="L22" i="9"/>
  <c r="O22" i="9"/>
  <c r="O18" i="9"/>
  <c r="N18" i="9"/>
  <c r="L16" i="9"/>
  <c r="O16" i="9"/>
  <c r="M24" i="8"/>
  <c r="L24" i="8"/>
  <c r="O24" i="8"/>
  <c r="N24" i="8"/>
  <c r="L20" i="8"/>
  <c r="O20" i="8"/>
  <c r="N20" i="8"/>
  <c r="M20" i="8"/>
  <c r="O16" i="8"/>
  <c r="N16" i="8"/>
  <c r="M16" i="8"/>
  <c r="L16" i="8"/>
  <c r="N26" i="7"/>
  <c r="O26" i="7"/>
  <c r="L26" i="7"/>
  <c r="L22" i="7"/>
  <c r="O22" i="7"/>
  <c r="N22" i="7"/>
  <c r="L18" i="7"/>
  <c r="O18" i="7"/>
  <c r="N18" i="7"/>
  <c r="L16" i="7"/>
  <c r="N16" i="7"/>
  <c r="O16" i="7"/>
  <c r="O90" i="6"/>
  <c r="N90" i="6"/>
  <c r="M90" i="6"/>
  <c r="L90" i="6"/>
  <c r="O86" i="6"/>
  <c r="N86" i="6"/>
  <c r="L86" i="6"/>
  <c r="O84" i="6"/>
  <c r="N84" i="6"/>
  <c r="L84" i="6"/>
  <c r="O80" i="6"/>
  <c r="N80" i="6"/>
  <c r="M80" i="6"/>
  <c r="L80" i="6"/>
  <c r="L76" i="6"/>
  <c r="O76" i="6"/>
  <c r="N76" i="6"/>
  <c r="M76" i="6"/>
  <c r="O72" i="6"/>
  <c r="N72" i="6"/>
  <c r="L72" i="6"/>
  <c r="N68" i="6"/>
  <c r="M68" i="6"/>
  <c r="L68" i="6"/>
  <c r="O68" i="6"/>
  <c r="M64" i="6"/>
  <c r="L64" i="6"/>
  <c r="O64" i="6"/>
  <c r="N64" i="6"/>
  <c r="L60" i="6"/>
  <c r="N60" i="6"/>
  <c r="M60" i="6"/>
  <c r="O54" i="6"/>
  <c r="N54" i="6"/>
  <c r="M54" i="6"/>
  <c r="L54" i="6"/>
  <c r="O50" i="6"/>
  <c r="N50" i="6"/>
  <c r="M50" i="6"/>
  <c r="L50" i="6"/>
  <c r="O46" i="6"/>
  <c r="N46" i="6"/>
  <c r="M46" i="6"/>
  <c r="L46" i="6"/>
  <c r="L42" i="6"/>
  <c r="O42" i="6"/>
  <c r="N42" i="6"/>
  <c r="M42" i="6"/>
  <c r="L38" i="6"/>
  <c r="O38" i="6"/>
  <c r="N38" i="6"/>
  <c r="M38" i="6"/>
  <c r="L36" i="6"/>
  <c r="N36" i="6"/>
  <c r="M36" i="6"/>
  <c r="L32" i="6"/>
  <c r="N32" i="6"/>
  <c r="M32" i="6"/>
  <c r="M28" i="6"/>
  <c r="L28" i="6"/>
  <c r="O28" i="6"/>
  <c r="N28" i="6"/>
  <c r="M24" i="6"/>
  <c r="L24" i="6"/>
  <c r="O24" i="6"/>
  <c r="N24" i="6"/>
  <c r="M18" i="6"/>
  <c r="L18" i="6"/>
  <c r="O18" i="6"/>
  <c r="N18" i="6"/>
  <c r="M22" i="7"/>
  <c r="M18" i="9"/>
  <c r="M22" i="9"/>
  <c r="M18" i="10"/>
  <c r="M20" i="10"/>
  <c r="M24" i="10"/>
  <c r="M28" i="10"/>
  <c r="M34" i="10"/>
  <c r="M38" i="10"/>
  <c r="M42" i="10"/>
  <c r="M48" i="10"/>
  <c r="M16" i="7"/>
  <c r="M18" i="7"/>
  <c r="M26" i="7"/>
  <c r="K14" i="6"/>
  <c r="M14" i="6"/>
  <c r="P82" i="6"/>
  <c r="M84" i="6"/>
  <c r="P44" i="4"/>
  <c r="P50" i="4"/>
  <c r="P55" i="4"/>
  <c r="L140" i="5"/>
  <c r="I17" i="2" s="1"/>
  <c r="P92" i="5"/>
  <c r="P106" i="5"/>
  <c r="P122" i="5"/>
  <c r="P126" i="5"/>
  <c r="P130" i="5"/>
  <c r="P136" i="5"/>
  <c r="P59" i="4"/>
  <c r="P15" i="4"/>
  <c r="P16" i="4"/>
  <c r="P19" i="4"/>
  <c r="P21" i="4"/>
  <c r="P25" i="4"/>
  <c r="P26" i="4"/>
  <c r="P29" i="4"/>
  <c r="P30" i="4"/>
  <c r="P37" i="4"/>
  <c r="P22" i="5"/>
  <c r="P26" i="5"/>
  <c r="P31" i="5"/>
  <c r="P35" i="5"/>
  <c r="P36" i="5"/>
  <c r="P39" i="5"/>
  <c r="P40" i="5"/>
  <c r="P43" i="5"/>
  <c r="P44" i="5"/>
  <c r="P45" i="5"/>
  <c r="P46" i="5"/>
  <c r="P49" i="5"/>
  <c r="P50" i="5"/>
  <c r="P51" i="5"/>
  <c r="P55" i="5"/>
  <c r="P56" i="5"/>
  <c r="P60" i="5"/>
  <c r="P63" i="5"/>
  <c r="P64" i="5"/>
  <c r="P68" i="5"/>
  <c r="P70" i="5"/>
  <c r="P74" i="5"/>
  <c r="P77" i="5"/>
  <c r="P83" i="5"/>
  <c r="P84" i="5"/>
  <c r="P87" i="5"/>
  <c r="P100" i="5"/>
  <c r="P102" i="5"/>
  <c r="P105" i="5"/>
  <c r="P42" i="4"/>
  <c r="P40" i="4"/>
  <c r="P47" i="4"/>
  <c r="P52" i="4"/>
  <c r="P70" i="4"/>
  <c r="P90" i="5"/>
  <c r="P94" i="5"/>
  <c r="P99" i="5"/>
  <c r="P124" i="5"/>
  <c r="P132" i="5"/>
  <c r="P22" i="12"/>
  <c r="P60" i="12"/>
  <c r="P64" i="12"/>
  <c r="P55" i="11"/>
  <c r="P71" i="11"/>
  <c r="M14" i="11"/>
  <c r="O14" i="7"/>
  <c r="N14" i="11"/>
  <c r="M15" i="5"/>
  <c r="P15" i="5" s="1"/>
  <c r="M19" i="5"/>
  <c r="P19" i="5" s="1"/>
  <c r="M23" i="5"/>
  <c r="P23" i="5" s="1"/>
  <c r="M27" i="5"/>
  <c r="P27" i="5" s="1"/>
  <c r="M29" i="5"/>
  <c r="P29" i="5" s="1"/>
  <c r="M33" i="5"/>
  <c r="P33" i="5" s="1"/>
  <c r="M37" i="5"/>
  <c r="P37" i="5" s="1"/>
  <c r="M41" i="5"/>
  <c r="P41" i="5" s="1"/>
  <c r="M47" i="5"/>
  <c r="M53" i="5"/>
  <c r="M57" i="5"/>
  <c r="P57" i="5" s="1"/>
  <c r="M61" i="5"/>
  <c r="P61" i="5" s="1"/>
  <c r="M65" i="5"/>
  <c r="P65" i="5" s="1"/>
  <c r="M69" i="5"/>
  <c r="P69" i="5" s="1"/>
  <c r="M71" i="5"/>
  <c r="M75" i="5"/>
  <c r="P75" i="5" s="1"/>
  <c r="M79" i="5"/>
  <c r="P79" i="5" s="1"/>
  <c r="M85" i="5"/>
  <c r="M89" i="5"/>
  <c r="M93" i="5"/>
  <c r="P93" i="5" s="1"/>
  <c r="M97" i="5"/>
  <c r="P97" i="5" s="1"/>
  <c r="M103" i="5"/>
  <c r="M107" i="5"/>
  <c r="P107" i="5" s="1"/>
  <c r="M111" i="5"/>
  <c r="P111" i="5" s="1"/>
  <c r="M115" i="5"/>
  <c r="P115" i="5" s="1"/>
  <c r="M119" i="5"/>
  <c r="M123" i="5"/>
  <c r="M127" i="5"/>
  <c r="P127" i="5" s="1"/>
  <c r="M131" i="5"/>
  <c r="M137" i="5"/>
  <c r="P137" i="5" s="1"/>
  <c r="M14" i="12"/>
  <c r="K16" i="12"/>
  <c r="K18" i="12"/>
  <c r="M20" i="12"/>
  <c r="P20" i="12" s="1"/>
  <c r="K22" i="12"/>
  <c r="M24" i="12"/>
  <c r="K26" i="12"/>
  <c r="M28" i="12"/>
  <c r="K30" i="12"/>
  <c r="M32" i="12"/>
  <c r="K34" i="12"/>
  <c r="M36" i="12"/>
  <c r="K38" i="12"/>
  <c r="K40" i="12"/>
  <c r="M42" i="12"/>
  <c r="K44" i="12"/>
  <c r="M46" i="12"/>
  <c r="K48" i="12"/>
  <c r="M50" i="12"/>
  <c r="K52" i="12"/>
  <c r="M54" i="12"/>
  <c r="K56" i="12"/>
  <c r="M58" i="12"/>
  <c r="K60" i="12"/>
  <c r="M62" i="12"/>
  <c r="K64" i="12"/>
  <c r="M66" i="12"/>
  <c r="K68" i="12"/>
  <c r="M70" i="12"/>
  <c r="K72" i="12"/>
  <c r="K74" i="12"/>
  <c r="M76" i="12"/>
  <c r="K78" i="12"/>
  <c r="M80" i="12"/>
  <c r="K82" i="12"/>
  <c r="M84" i="12"/>
  <c r="K86" i="12"/>
  <c r="M88" i="12"/>
  <c r="K90" i="12"/>
  <c r="M92" i="12"/>
  <c r="M94" i="12"/>
  <c r="K96" i="12"/>
  <c r="M98" i="12"/>
  <c r="M18" i="11"/>
  <c r="M22" i="11"/>
  <c r="M26" i="11"/>
  <c r="M30" i="11"/>
  <c r="M34" i="11"/>
  <c r="M38" i="11"/>
  <c r="M42" i="11"/>
  <c r="M46" i="11"/>
  <c r="M50" i="11"/>
  <c r="M54" i="11"/>
  <c r="M58" i="11"/>
  <c r="M62" i="11"/>
  <c r="M66" i="11"/>
  <c r="M70" i="11"/>
  <c r="M74" i="11"/>
  <c r="M78" i="11"/>
  <c r="M77" i="11"/>
  <c r="K14" i="10"/>
  <c r="K18" i="10"/>
  <c r="K20" i="10"/>
  <c r="K24" i="10"/>
  <c r="K28" i="10"/>
  <c r="K34" i="10"/>
  <c r="K38" i="10"/>
  <c r="K42" i="10"/>
  <c r="K48" i="10"/>
  <c r="M16" i="9"/>
  <c r="K16" i="9"/>
  <c r="M21" i="9"/>
  <c r="K22" i="9"/>
  <c r="K20" i="7"/>
  <c r="M20" i="7"/>
  <c r="M18" i="8"/>
  <c r="P18" i="8" s="1"/>
  <c r="K18" i="8"/>
  <c r="M61" i="6"/>
  <c r="K61" i="6"/>
  <c r="M15" i="8"/>
  <c r="P15" i="8" s="1"/>
  <c r="M21" i="8"/>
  <c r="P21" i="8" s="1"/>
  <c r="K14" i="7"/>
  <c r="M14" i="7"/>
  <c r="M15" i="7"/>
  <c r="K15" i="7"/>
  <c r="K24" i="7"/>
  <c r="M24" i="7"/>
  <c r="M25" i="7"/>
  <c r="K25" i="7"/>
  <c r="M15" i="6"/>
  <c r="K15" i="6"/>
  <c r="M29" i="6"/>
  <c r="K29" i="6"/>
  <c r="M43" i="6"/>
  <c r="K43" i="6"/>
  <c r="M57" i="6"/>
  <c r="K57" i="6"/>
  <c r="K79" i="6"/>
  <c r="M79" i="6"/>
  <c r="P79" i="6" s="1"/>
  <c r="M69" i="6"/>
  <c r="K69" i="6"/>
  <c r="M65" i="6"/>
  <c r="K65" i="6"/>
  <c r="P14" i="6"/>
  <c r="M19" i="6"/>
  <c r="K19" i="6"/>
  <c r="M33" i="6"/>
  <c r="K33" i="6"/>
  <c r="M47" i="6"/>
  <c r="K47" i="6"/>
  <c r="M37" i="6"/>
  <c r="P37" i="6" s="1"/>
  <c r="K37" i="6"/>
  <c r="M51" i="6"/>
  <c r="K51" i="6"/>
  <c r="M72" i="6"/>
  <c r="K72" i="6"/>
  <c r="M81" i="6"/>
  <c r="K81" i="6"/>
  <c r="M86" i="6"/>
  <c r="K86" i="6"/>
  <c r="M25" i="6"/>
  <c r="P25" i="6" s="1"/>
  <c r="K25" i="6"/>
  <c r="M39" i="6"/>
  <c r="K39" i="6"/>
  <c r="M55" i="6"/>
  <c r="P55" i="6" s="1"/>
  <c r="K55" i="6"/>
  <c r="M75" i="6"/>
  <c r="M89" i="6"/>
  <c r="N72" i="4"/>
  <c r="G16" i="2" s="1"/>
  <c r="K19" i="4"/>
  <c r="K21" i="4"/>
  <c r="K25" i="4"/>
  <c r="K29" i="4"/>
  <c r="K51" i="4"/>
  <c r="K55" i="4"/>
  <c r="K59" i="4"/>
  <c r="K15" i="4"/>
  <c r="K33" i="4"/>
  <c r="K37" i="4"/>
  <c r="K41" i="4"/>
  <c r="K47" i="4"/>
  <c r="K63" i="4"/>
  <c r="K69" i="4"/>
  <c r="L72" i="4"/>
  <c r="I16" i="2" s="1"/>
  <c r="P69" i="12" l="1"/>
  <c r="P53" i="12"/>
  <c r="P48" i="11"/>
  <c r="P64" i="11"/>
  <c r="P36" i="11"/>
  <c r="P57" i="11"/>
  <c r="P40" i="11"/>
  <c r="P77" i="11"/>
  <c r="P37" i="11"/>
  <c r="P50" i="10"/>
  <c r="P36" i="10"/>
  <c r="P21" i="9"/>
  <c r="P20" i="9"/>
  <c r="P22" i="8"/>
  <c r="P25" i="7"/>
  <c r="P15" i="7"/>
  <c r="P24" i="7"/>
  <c r="P69" i="6"/>
  <c r="P57" i="6"/>
  <c r="P52" i="6"/>
  <c r="P61" i="6"/>
  <c r="P56" i="6"/>
  <c r="P29" i="6"/>
  <c r="P43" i="6"/>
  <c r="P44" i="6"/>
  <c r="P40" i="6"/>
  <c r="P58" i="6"/>
  <c r="P39" i="6"/>
  <c r="P19" i="6"/>
  <c r="P123" i="5"/>
  <c r="P103" i="5"/>
  <c r="P89" i="5"/>
  <c r="P96" i="5"/>
  <c r="P85" i="5"/>
  <c r="P53" i="5"/>
  <c r="P47" i="5"/>
  <c r="P71" i="5"/>
  <c r="P39" i="4"/>
  <c r="P97" i="12"/>
  <c r="P15" i="12"/>
  <c r="P90" i="12"/>
  <c r="P26" i="12"/>
  <c r="P74" i="12"/>
  <c r="P38" i="12"/>
  <c r="P16" i="12"/>
  <c r="P61" i="12"/>
  <c r="P45" i="12"/>
  <c r="P31" i="12"/>
  <c r="P18" i="12"/>
  <c r="P72" i="12"/>
  <c r="P48" i="12"/>
  <c r="P56" i="12"/>
  <c r="P40" i="12"/>
  <c r="P89" i="12"/>
  <c r="P83" i="12"/>
  <c r="P92" i="12"/>
  <c r="P84" i="12"/>
  <c r="P76" i="12"/>
  <c r="P82" i="12"/>
  <c r="P85" i="12"/>
  <c r="P95" i="12"/>
  <c r="P68" i="12"/>
  <c r="P79" i="12"/>
  <c r="P65" i="12"/>
  <c r="P49" i="12"/>
  <c r="P35" i="12"/>
  <c r="P19" i="12"/>
  <c r="P24" i="12"/>
  <c r="P23" i="11"/>
  <c r="P63" i="11"/>
  <c r="P39" i="11"/>
  <c r="P79" i="11"/>
  <c r="P72" i="11"/>
  <c r="P42" i="11"/>
  <c r="P21" i="7"/>
  <c r="P20" i="7"/>
  <c r="P47" i="6"/>
  <c r="P33" i="6"/>
  <c r="P65" i="6"/>
  <c r="P15" i="6"/>
  <c r="P81" i="6"/>
  <c r="P51" i="6"/>
  <c r="P131" i="5"/>
  <c r="P119" i="5"/>
  <c r="P73" i="5"/>
  <c r="P58" i="4"/>
  <c r="P86" i="12"/>
  <c r="P34" i="12"/>
  <c r="P81" i="12"/>
  <c r="P31" i="11"/>
  <c r="P99" i="12"/>
  <c r="P47" i="11"/>
  <c r="P28" i="7"/>
  <c r="P96" i="12"/>
  <c r="P52" i="12"/>
  <c r="P30" i="12"/>
  <c r="P76" i="11"/>
  <c r="P14" i="10"/>
  <c r="P70" i="6"/>
  <c r="P15" i="9"/>
  <c r="P16" i="9"/>
  <c r="P23" i="4"/>
  <c r="P39" i="10"/>
  <c r="P43" i="4"/>
  <c r="P71" i="4"/>
  <c r="P54" i="4"/>
  <c r="O19" i="10"/>
  <c r="M19" i="10"/>
  <c r="M29" i="11"/>
  <c r="O29" i="11"/>
  <c r="O21" i="11"/>
  <c r="P21" i="11" s="1"/>
  <c r="P45" i="10"/>
  <c r="O58" i="12"/>
  <c r="P58" i="12" s="1"/>
  <c r="P21" i="6"/>
  <c r="P59" i="6"/>
  <c r="P63" i="6"/>
  <c r="P23" i="6"/>
  <c r="K60" i="6"/>
  <c r="O60" i="6"/>
  <c r="K32" i="6"/>
  <c r="O32" i="6"/>
  <c r="K36" i="6"/>
  <c r="O36" i="6"/>
  <c r="O46" i="12"/>
  <c r="P46" i="12" s="1"/>
  <c r="P22" i="6"/>
  <c r="K54" i="11"/>
  <c r="O54" i="11"/>
  <c r="P54" i="11" s="1"/>
  <c r="O22" i="4"/>
  <c r="P22" i="4" s="1"/>
  <c r="K22" i="4"/>
  <c r="K22" i="11"/>
  <c r="O22" i="11"/>
  <c r="P22" i="11" s="1"/>
  <c r="K46" i="11"/>
  <c r="O46" i="11"/>
  <c r="P46" i="11" s="1"/>
  <c r="O14" i="8"/>
  <c r="P14" i="8" s="1"/>
  <c r="M17" i="10"/>
  <c r="O54" i="12"/>
  <c r="P54" i="12" s="1"/>
  <c r="M17" i="11"/>
  <c r="P80" i="6"/>
  <c r="P71" i="12"/>
  <c r="P93" i="12"/>
  <c r="P87" i="12"/>
  <c r="P43" i="10"/>
  <c r="K30" i="11"/>
  <c r="O30" i="11"/>
  <c r="P30" i="11" s="1"/>
  <c r="K50" i="11"/>
  <c r="O50" i="11"/>
  <c r="P50" i="11" s="1"/>
  <c r="K27" i="11"/>
  <c r="O27" i="11"/>
  <c r="P27" i="11" s="1"/>
  <c r="K98" i="12"/>
  <c r="O98" i="12"/>
  <c r="P98" i="12" s="1"/>
  <c r="K23" i="8"/>
  <c r="O23" i="8"/>
  <c r="P23" i="8" s="1"/>
  <c r="P59" i="11"/>
  <c r="P24" i="11"/>
  <c r="P72" i="6"/>
  <c r="P26" i="6"/>
  <c r="M69" i="11"/>
  <c r="O69" i="11"/>
  <c r="P16" i="11"/>
  <c r="O16" i="6"/>
  <c r="P16" i="6" s="1"/>
  <c r="N91" i="6"/>
  <c r="G18" i="2" s="1"/>
  <c r="O28" i="12"/>
  <c r="P28" i="12" s="1"/>
  <c r="K78" i="11"/>
  <c r="O78" i="11"/>
  <c r="P78" i="11" s="1"/>
  <c r="K70" i="12"/>
  <c r="O70" i="12"/>
  <c r="P70" i="12" s="1"/>
  <c r="K26" i="11"/>
  <c r="O26" i="11"/>
  <c r="P26" i="11" s="1"/>
  <c r="P67" i="11"/>
  <c r="O26" i="10"/>
  <c r="P26" i="10" s="1"/>
  <c r="M61" i="11"/>
  <c r="O61" i="11"/>
  <c r="M33" i="11"/>
  <c r="O33" i="11"/>
  <c r="O33" i="10"/>
  <c r="P33" i="10" s="1"/>
  <c r="O47" i="10"/>
  <c r="P47" i="10" s="1"/>
  <c r="O49" i="11"/>
  <c r="M49" i="11"/>
  <c r="M73" i="11"/>
  <c r="O73" i="11"/>
  <c r="O138" i="5"/>
  <c r="P138" i="5" s="1"/>
  <c r="K138" i="5"/>
  <c r="P77" i="12"/>
  <c r="P73" i="12"/>
  <c r="P47" i="12"/>
  <c r="P43" i="12"/>
  <c r="K62" i="11"/>
  <c r="O62" i="11"/>
  <c r="P62" i="11" s="1"/>
  <c r="K34" i="11"/>
  <c r="O34" i="11"/>
  <c r="P34" i="11" s="1"/>
  <c r="K42" i="12"/>
  <c r="O42" i="12"/>
  <c r="P42" i="12" s="1"/>
  <c r="K42" i="4"/>
  <c r="K66" i="4"/>
  <c r="K108" i="5"/>
  <c r="K132" i="5"/>
  <c r="K41" i="10"/>
  <c r="O15" i="11"/>
  <c r="K15" i="11"/>
  <c r="K99" i="5"/>
  <c r="K60" i="4"/>
  <c r="M15" i="11"/>
  <c r="L91" i="6"/>
  <c r="I18" i="2" s="1"/>
  <c r="P18" i="9"/>
  <c r="N80" i="11"/>
  <c r="G23" i="2" s="1"/>
  <c r="P86" i="6"/>
  <c r="K74" i="11"/>
  <c r="O74" i="11"/>
  <c r="P74" i="11" s="1"/>
  <c r="K58" i="11"/>
  <c r="O58" i="11"/>
  <c r="P58" i="11" s="1"/>
  <c r="P16" i="10"/>
  <c r="O66" i="11"/>
  <c r="P66" i="11" s="1"/>
  <c r="O36" i="12"/>
  <c r="P36" i="12" s="1"/>
  <c r="P67" i="12"/>
  <c r="P63" i="12"/>
  <c r="P55" i="12"/>
  <c r="P39" i="12"/>
  <c r="P37" i="12"/>
  <c r="P33" i="12"/>
  <c r="P25" i="12"/>
  <c r="P21" i="12"/>
  <c r="P17" i="12"/>
  <c r="O66" i="12"/>
  <c r="P66" i="12" s="1"/>
  <c r="K94" i="5"/>
  <c r="P23" i="9"/>
  <c r="P23" i="10"/>
  <c r="P27" i="10"/>
  <c r="P67" i="6"/>
  <c r="K41" i="6"/>
  <c r="O41" i="6"/>
  <c r="P41" i="6" s="1"/>
  <c r="K70" i="11"/>
  <c r="O70" i="11"/>
  <c r="P70" i="11" s="1"/>
  <c r="K18" i="11"/>
  <c r="O18" i="11"/>
  <c r="P18" i="11" s="1"/>
  <c r="K94" i="12"/>
  <c r="O94" i="12"/>
  <c r="P94" i="12" s="1"/>
  <c r="K88" i="12"/>
  <c r="O88" i="12"/>
  <c r="P88" i="12" s="1"/>
  <c r="K80" i="12"/>
  <c r="O80" i="12"/>
  <c r="P80" i="12" s="1"/>
  <c r="K50" i="12"/>
  <c r="O50" i="12"/>
  <c r="P50" i="12" s="1"/>
  <c r="K27" i="10"/>
  <c r="P29" i="10"/>
  <c r="P15" i="10"/>
  <c r="K35" i="6"/>
  <c r="O35" i="6"/>
  <c r="P35" i="6" s="1"/>
  <c r="P73" i="6"/>
  <c r="O32" i="12"/>
  <c r="P32" i="12" s="1"/>
  <c r="O62" i="12"/>
  <c r="P62" i="12" s="1"/>
  <c r="P24" i="6"/>
  <c r="P84" i="6"/>
  <c r="P54" i="6"/>
  <c r="K31" i="10"/>
  <c r="O31" i="10"/>
  <c r="P31" i="10" s="1"/>
  <c r="K124" i="5"/>
  <c r="K116" i="5"/>
  <c r="K32" i="10"/>
  <c r="P22" i="9"/>
  <c r="P32" i="6"/>
  <c r="P38" i="6"/>
  <c r="P42" i="6"/>
  <c r="P60" i="6"/>
  <c r="P28" i="6"/>
  <c r="K89" i="6"/>
  <c r="O89" i="6"/>
  <c r="P89" i="6" s="1"/>
  <c r="K83" i="6"/>
  <c r="O83" i="6"/>
  <c r="P83" i="6" s="1"/>
  <c r="P17" i="9"/>
  <c r="P75" i="11"/>
  <c r="K71" i="6"/>
  <c r="O71" i="6"/>
  <c r="P71" i="6" s="1"/>
  <c r="K27" i="6"/>
  <c r="O27" i="6"/>
  <c r="P27" i="6" s="1"/>
  <c r="K49" i="6"/>
  <c r="O49" i="6"/>
  <c r="P49" i="6" s="1"/>
  <c r="K37" i="10"/>
  <c r="O37" i="10"/>
  <c r="P37" i="10" s="1"/>
  <c r="K32" i="5"/>
  <c r="K29" i="5"/>
  <c r="K43" i="4"/>
  <c r="K26" i="4"/>
  <c r="O53" i="6"/>
  <c r="P53" i="6" s="1"/>
  <c r="K62" i="4"/>
  <c r="P17" i="8"/>
  <c r="K97" i="5"/>
  <c r="K88" i="5"/>
  <c r="K85" i="5"/>
  <c r="K24" i="4"/>
  <c r="K102" i="5"/>
  <c r="K45" i="4"/>
  <c r="K46" i="4"/>
  <c r="K37" i="11"/>
  <c r="K87" i="12"/>
  <c r="P35" i="11"/>
  <c r="K78" i="6"/>
  <c r="K91" i="12"/>
  <c r="K68" i="4"/>
  <c r="K54" i="4"/>
  <c r="K58" i="4"/>
  <c r="K57" i="4"/>
  <c r="K70" i="5"/>
  <c r="K69" i="5"/>
  <c r="K60" i="5"/>
  <c r="K57" i="5"/>
  <c r="K26" i="5"/>
  <c r="K23" i="5"/>
  <c r="P22" i="7"/>
  <c r="P18" i="6"/>
  <c r="P46" i="6"/>
  <c r="P68" i="6"/>
  <c r="P76" i="6"/>
  <c r="P90" i="6"/>
  <c r="N29" i="7"/>
  <c r="G19" i="2" s="1"/>
  <c r="L29" i="7"/>
  <c r="I19" i="2" s="1"/>
  <c r="N25" i="8"/>
  <c r="G20" i="2" s="1"/>
  <c r="L25" i="9"/>
  <c r="I21" i="2" s="1"/>
  <c r="P17" i="7"/>
  <c r="P19" i="7"/>
  <c r="P59" i="12"/>
  <c r="P51" i="12"/>
  <c r="P29" i="12"/>
  <c r="P49" i="10"/>
  <c r="P35" i="10"/>
  <c r="P21" i="10"/>
  <c r="K77" i="11"/>
  <c r="L51" i="10"/>
  <c r="I22" i="2" s="1"/>
  <c r="P14" i="9"/>
  <c r="P19" i="11"/>
  <c r="P43" i="11"/>
  <c r="N100" i="12"/>
  <c r="G24" i="2" s="1"/>
  <c r="P20" i="6"/>
  <c r="P51" i="11"/>
  <c r="L100" i="12"/>
  <c r="I24" i="2" s="1"/>
  <c r="P45" i="6"/>
  <c r="K93" i="12"/>
  <c r="K69" i="11"/>
  <c r="K29" i="11"/>
  <c r="P77" i="6"/>
  <c r="P41" i="10"/>
  <c r="K61" i="4"/>
  <c r="K106" i="5"/>
  <c r="K103" i="5"/>
  <c r="K93" i="5"/>
  <c r="K44" i="5"/>
  <c r="K41" i="5"/>
  <c r="K89" i="5"/>
  <c r="K64" i="5"/>
  <c r="K61" i="5"/>
  <c r="K82" i="5"/>
  <c r="K79" i="5"/>
  <c r="K52" i="5"/>
  <c r="P31" i="6"/>
  <c r="P17" i="6"/>
  <c r="K75" i="6"/>
  <c r="K45" i="6"/>
  <c r="K31" i="6"/>
  <c r="K62" i="6"/>
  <c r="O62" i="6"/>
  <c r="P62" i="6" s="1"/>
  <c r="K46" i="10"/>
  <c r="O46" i="10"/>
  <c r="P46" i="10" s="1"/>
  <c r="K38" i="11"/>
  <c r="K33" i="11"/>
  <c r="K41" i="11"/>
  <c r="K126" i="5"/>
  <c r="K110" i="5"/>
  <c r="K78" i="5"/>
  <c r="K75" i="5"/>
  <c r="K22" i="5"/>
  <c r="K19" i="5"/>
  <c r="K18" i="4"/>
  <c r="K17" i="4"/>
  <c r="K32" i="4"/>
  <c r="K137" i="5"/>
  <c r="K131" i="5"/>
  <c r="K123" i="5"/>
  <c r="K115" i="5"/>
  <c r="K107" i="5"/>
  <c r="K96" i="5"/>
  <c r="K127" i="5"/>
  <c r="K119" i="5"/>
  <c r="K111" i="5"/>
  <c r="K92" i="5"/>
  <c r="K68" i="5"/>
  <c r="K65" i="5"/>
  <c r="K40" i="5"/>
  <c r="K37" i="5"/>
  <c r="O56" i="4"/>
  <c r="P56" i="4" s="1"/>
  <c r="K56" i="4"/>
  <c r="K40" i="4"/>
  <c r="K31" i="4"/>
  <c r="K20" i="4"/>
  <c r="K71" i="4"/>
  <c r="K44" i="4"/>
  <c r="K49" i="4"/>
  <c r="K101" i="5"/>
  <c r="P38" i="11"/>
  <c r="P85" i="6"/>
  <c r="O19" i="8"/>
  <c r="K74" i="6"/>
  <c r="K28" i="7"/>
  <c r="K76" i="11"/>
  <c r="K72" i="11"/>
  <c r="K65" i="11"/>
  <c r="K97" i="12"/>
  <c r="K83" i="12"/>
  <c r="K53" i="11"/>
  <c r="K45" i="11"/>
  <c r="K36" i="5"/>
  <c r="K33" i="5"/>
  <c r="K27" i="4"/>
  <c r="K36" i="4"/>
  <c r="K74" i="5"/>
  <c r="K71" i="5"/>
  <c r="K46" i="5"/>
  <c r="K18" i="5"/>
  <c r="K15" i="5"/>
  <c r="K50" i="4"/>
  <c r="K35" i="4"/>
  <c r="K136" i="5"/>
  <c r="K130" i="5"/>
  <c r="K122" i="5"/>
  <c r="K114" i="5"/>
  <c r="K84" i="5"/>
  <c r="K56" i="5"/>
  <c r="K53" i="5"/>
  <c r="K28" i="5"/>
  <c r="K27" i="5"/>
  <c r="K134" i="5"/>
  <c r="O134" i="5"/>
  <c r="P134" i="5" s="1"/>
  <c r="K128" i="5"/>
  <c r="O128" i="5"/>
  <c r="P128" i="5" s="1"/>
  <c r="K120" i="5"/>
  <c r="O120" i="5"/>
  <c r="P120" i="5" s="1"/>
  <c r="K112" i="5"/>
  <c r="O112" i="5"/>
  <c r="P75" i="6"/>
  <c r="N25" i="9"/>
  <c r="G21" i="2" s="1"/>
  <c r="P22" i="10"/>
  <c r="P20" i="11"/>
  <c r="K24" i="9"/>
  <c r="K82" i="6"/>
  <c r="K66" i="6"/>
  <c r="O66" i="6"/>
  <c r="P66" i="6" s="1"/>
  <c r="K40" i="10"/>
  <c r="O40" i="10"/>
  <c r="K118" i="5"/>
  <c r="K50" i="5"/>
  <c r="K47" i="5"/>
  <c r="O67" i="4"/>
  <c r="P67" i="4" s="1"/>
  <c r="K67" i="4"/>
  <c r="K64" i="4"/>
  <c r="O64" i="4"/>
  <c r="P64" i="4" s="1"/>
  <c r="K48" i="4"/>
  <c r="O48" i="4"/>
  <c r="P48" i="4" s="1"/>
  <c r="K39" i="4"/>
  <c r="K28" i="4"/>
  <c r="K23" i="4"/>
  <c r="K90" i="5"/>
  <c r="O38" i="4"/>
  <c r="K38" i="4"/>
  <c r="K65" i="4"/>
  <c r="K14" i="12"/>
  <c r="P19" i="9"/>
  <c r="K14" i="5"/>
  <c r="N51" i="10"/>
  <c r="G22" i="2" s="1"/>
  <c r="P27" i="7"/>
  <c r="P25" i="10"/>
  <c r="L25" i="8"/>
  <c r="I20" i="2" s="1"/>
  <c r="P42" i="10"/>
  <c r="P48" i="10"/>
  <c r="P23" i="7"/>
  <c r="P16" i="7"/>
  <c r="P28" i="10"/>
  <c r="P34" i="10"/>
  <c r="P20" i="10"/>
  <c r="P18" i="10"/>
  <c r="L80" i="11"/>
  <c r="I23" i="2" s="1"/>
  <c r="P18" i="7"/>
  <c r="P38" i="10"/>
  <c r="P24" i="10"/>
  <c r="P87" i="6"/>
  <c r="P16" i="8"/>
  <c r="P20" i="8"/>
  <c r="P36" i="6"/>
  <c r="P50" i="6"/>
  <c r="P24" i="8"/>
  <c r="P64" i="6"/>
  <c r="P26" i="7"/>
  <c r="P14" i="11"/>
  <c r="M29" i="7"/>
  <c r="F19" i="2" s="1"/>
  <c r="P14" i="7"/>
  <c r="M25" i="9"/>
  <c r="F21" i="2" s="1"/>
  <c r="M91" i="6"/>
  <c r="F18" i="2" s="1"/>
  <c r="M140" i="5"/>
  <c r="F17" i="2" s="1"/>
  <c r="M25" i="8"/>
  <c r="F20" i="2" s="1"/>
  <c r="P14" i="12"/>
  <c r="M72" i="4"/>
  <c r="F16" i="2" s="1"/>
  <c r="M51" i="10" l="1"/>
  <c r="F22" i="2" s="1"/>
  <c r="P19" i="10"/>
  <c r="K73" i="11"/>
  <c r="K19" i="10"/>
  <c r="K21" i="11"/>
  <c r="P29" i="11"/>
  <c r="K61" i="11"/>
  <c r="K49" i="11"/>
  <c r="K14" i="8"/>
  <c r="O17" i="10"/>
  <c r="P17" i="10" s="1"/>
  <c r="K17" i="10"/>
  <c r="O17" i="11"/>
  <c r="P17" i="11" s="1"/>
  <c r="K17" i="11"/>
  <c r="M100" i="12"/>
  <c r="F24" i="2" s="1"/>
  <c r="M80" i="11"/>
  <c r="F23" i="2" s="1"/>
  <c r="P69" i="11"/>
  <c r="P73" i="11"/>
  <c r="K47" i="10"/>
  <c r="P33" i="11"/>
  <c r="P49" i="11"/>
  <c r="K33" i="10"/>
  <c r="P61" i="11"/>
  <c r="P15" i="11"/>
  <c r="O29" i="7"/>
  <c r="H19" i="2" s="1"/>
  <c r="P38" i="4"/>
  <c r="P72" i="4" s="1"/>
  <c r="E16" i="2" s="1"/>
  <c r="O72" i="4"/>
  <c r="H16" i="2" s="1"/>
  <c r="P40" i="10"/>
  <c r="O25" i="8"/>
  <c r="H20" i="2" s="1"/>
  <c r="P19" i="8"/>
  <c r="P25" i="8" s="1"/>
  <c r="N9" i="8" s="1"/>
  <c r="O91" i="6"/>
  <c r="H18" i="2" s="1"/>
  <c r="O140" i="5"/>
  <c r="H17" i="2" s="1"/>
  <c r="P112" i="5"/>
  <c r="P140" i="5" s="1"/>
  <c r="E17" i="2" s="1"/>
  <c r="P29" i="7"/>
  <c r="E19" i="2" s="1"/>
  <c r="P91" i="6"/>
  <c r="N9" i="6" s="1"/>
  <c r="O51" i="10" l="1"/>
  <c r="H22" i="2" s="1"/>
  <c r="P51" i="10"/>
  <c r="E22" i="2" s="1"/>
  <c r="N9" i="4"/>
  <c r="O25" i="9"/>
  <c r="H21" i="2" s="1"/>
  <c r="O80" i="11"/>
  <c r="H23" i="2" s="1"/>
  <c r="P25" i="9"/>
  <c r="N9" i="9" s="1"/>
  <c r="O100" i="12"/>
  <c r="H24" i="2" s="1"/>
  <c r="P100" i="12"/>
  <c r="N9" i="12" s="1"/>
  <c r="E18" i="2"/>
  <c r="N9" i="5"/>
  <c r="P80" i="11"/>
  <c r="E23" i="2" s="1"/>
  <c r="N9" i="7"/>
  <c r="E20" i="2"/>
  <c r="N9" i="10" l="1"/>
  <c r="E21" i="2"/>
  <c r="E24" i="2"/>
  <c r="N9" i="11"/>
  <c r="N29" i="3" l="1"/>
  <c r="L29" i="3"/>
  <c r="N28" i="3"/>
  <c r="L28" i="3"/>
  <c r="N27" i="3"/>
  <c r="L27" i="3"/>
  <c r="N26" i="3"/>
  <c r="L26" i="3"/>
  <c r="N25" i="3"/>
  <c r="L25" i="3"/>
  <c r="N24" i="3"/>
  <c r="L24" i="3"/>
  <c r="N23" i="3"/>
  <c r="L23" i="3"/>
  <c r="N22" i="3"/>
  <c r="L22" i="3"/>
  <c r="N21" i="3"/>
  <c r="L21" i="3"/>
  <c r="N20" i="3"/>
  <c r="L20" i="3"/>
  <c r="N19" i="3"/>
  <c r="L19" i="3"/>
  <c r="N18" i="3"/>
  <c r="L18" i="3"/>
  <c r="N17" i="3"/>
  <c r="L17" i="3"/>
  <c r="N16" i="3"/>
  <c r="L16" i="3"/>
  <c r="N15" i="3"/>
  <c r="L15" i="3"/>
  <c r="N14" i="3"/>
  <c r="M14" i="3"/>
  <c r="L14" i="3"/>
  <c r="O15" i="3" l="1"/>
  <c r="M16" i="3"/>
  <c r="O16" i="3"/>
  <c r="M17" i="3"/>
  <c r="O17" i="3"/>
  <c r="O18" i="3"/>
  <c r="O19" i="3"/>
  <c r="O20" i="3"/>
  <c r="O21" i="3"/>
  <c r="M22" i="3"/>
  <c r="O22" i="3"/>
  <c r="M23" i="3"/>
  <c r="O23" i="3"/>
  <c r="O24" i="3"/>
  <c r="O25" i="3"/>
  <c r="M26" i="3"/>
  <c r="O26" i="3"/>
  <c r="M27" i="3"/>
  <c r="O27" i="3"/>
  <c r="O28" i="3"/>
  <c r="O29" i="3"/>
  <c r="O14" i="3"/>
  <c r="P14" i="3" s="1"/>
  <c r="M18" i="3"/>
  <c r="M20" i="3"/>
  <c r="M24" i="3"/>
  <c r="M28" i="3"/>
  <c r="L30" i="3"/>
  <c r="M15" i="3"/>
  <c r="M19" i="3"/>
  <c r="M21" i="3"/>
  <c r="M25" i="3"/>
  <c r="M29" i="3"/>
  <c r="N30" i="3"/>
  <c r="P16" i="3" l="1"/>
  <c r="P24" i="3"/>
  <c r="P18" i="3"/>
  <c r="P28" i="3"/>
  <c r="P20" i="3"/>
  <c r="P26" i="3"/>
  <c r="P23" i="3"/>
  <c r="P17" i="3"/>
  <c r="P29" i="3"/>
  <c r="P27" i="3"/>
  <c r="P22" i="3"/>
  <c r="P15" i="3"/>
  <c r="P21" i="3"/>
  <c r="P25" i="3"/>
  <c r="P19" i="3"/>
  <c r="G15" i="2"/>
  <c r="I15" i="2"/>
  <c r="M30" i="3"/>
  <c r="P30" i="3" l="1"/>
  <c r="O30" i="3"/>
  <c r="F15" i="2"/>
  <c r="H15" i="2" l="1"/>
  <c r="N9" i="3"/>
  <c r="E15" i="2"/>
  <c r="A17" i="2" l="1"/>
  <c r="D1" i="5" s="1"/>
  <c r="A19" i="2"/>
  <c r="A20" i="2"/>
  <c r="A22" i="2"/>
  <c r="A18" i="2"/>
  <c r="A23" i="2"/>
  <c r="A24" i="2"/>
  <c r="A21" i="2"/>
  <c r="A15" i="2"/>
  <c r="B15" i="2" s="1"/>
  <c r="A16" i="2"/>
  <c r="I25" i="2"/>
  <c r="H25" i="2"/>
  <c r="G25" i="2"/>
  <c r="F25" i="2"/>
  <c r="E25" i="2"/>
  <c r="E28" i="2" s="1"/>
  <c r="B17" i="2" l="1"/>
  <c r="B21" i="2"/>
  <c r="D1" i="9"/>
  <c r="B22" i="2"/>
  <c r="D1" i="10"/>
  <c r="B24" i="2"/>
  <c r="D1" i="12"/>
  <c r="B20" i="2"/>
  <c r="D1" i="8"/>
  <c r="D1" i="11"/>
  <c r="B23" i="2"/>
  <c r="D1" i="7"/>
  <c r="B19" i="2"/>
  <c r="D1" i="6"/>
  <c r="B18" i="2"/>
  <c r="D1" i="3"/>
  <c r="B16" i="2"/>
  <c r="D1" i="4"/>
  <c r="D11" i="2"/>
  <c r="E26" i="2"/>
  <c r="E27" i="2" s="1"/>
  <c r="E29" i="2" l="1"/>
  <c r="D10" i="2" l="1"/>
  <c r="C19" i="1"/>
  <c r="C26" i="1" s="1"/>
  <c r="C28" i="1" s="1"/>
</calcChain>
</file>

<file path=xl/sharedStrings.xml><?xml version="1.0" encoding="utf-8"?>
<sst xmlns="http://schemas.openxmlformats.org/spreadsheetml/2006/main" count="1350" uniqueCount="468">
  <si>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</si>
  <si>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</si>
  <si>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</si>
  <si>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</si>
  <si>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</si>
  <si>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</si>
  <si>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</si>
  <si>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</si>
  <si>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</si>
  <si>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</si>
  <si>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</si>
  <si>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</si>
  <si>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</si>
  <si>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</si>
  <si>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</si>
  <si>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</si>
  <si>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</si>
  <si>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</si>
  <si>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</si>
  <si>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</si>
  <si>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</si>
  <si>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</si>
  <si>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</si>
  <si>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</si>
  <si>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</si>
  <si>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</si>
  <si>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</si>
  <si>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</si>
  <si>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</si>
  <si>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</si>
  <si>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</si>
  <si>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</si>
  <si>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</si>
  <si>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</si>
  <si>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</si>
  <si>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</si>
  <si>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</si>
  <si>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</si>
  <si>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</si>
  <si>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</si>
  <si>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</si>
  <si>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</si>
  <si>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</si>
  <si>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</si>
  <si>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</si>
  <si>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</si>
  <si>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</si>
  <si>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</si>
  <si>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</si>
  <si>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</si>
  <si>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</si>
  <si>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</si>
  <si>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</si>
  <si>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</si>
  <si>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</si>
  <si>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Ieejas mezgla atjaunošana</t>
  </si>
  <si>
    <t>Tāme sastādīta  2020. gada tirgus cenās, pamatojoties uz projekta rasējumiem, Energoauditu un Pasūtītāja vēlmēm</t>
  </si>
  <si>
    <t>Lielā iela 13, Jelgava</t>
  </si>
  <si>
    <t>Daudzdzīvokļu dzīvojamās mājas, Lielajā ielā 13, Jelgavā vienkāršotas fasādes atjaunošana un pamatu pastiprināšana</t>
  </si>
  <si>
    <t>Demontāžas darbi</t>
  </si>
  <si>
    <t>Esošā dzelzsbetona lieveņa pakāpiena demontāža</t>
  </si>
  <si>
    <t>m3</t>
  </si>
  <si>
    <t>Sadrupušo betona nosegplākšņu demontāža</t>
  </si>
  <si>
    <t>m</t>
  </si>
  <si>
    <t>Tērauda lieveņa konstrukcijas pagaidu demontāža</t>
  </si>
  <si>
    <t>kompl.</t>
  </si>
  <si>
    <t>Esošo ieejas jumtiņa konstrukcijas pagaidu demontāža</t>
  </si>
  <si>
    <t>Lieveņu esošo margu demontāža</t>
  </si>
  <si>
    <t>Jumtiņa un lieveņa atjaunošanas darbi</t>
  </si>
  <si>
    <t>Jauno dzelzsbetona pakāpienu montāža</t>
  </si>
  <si>
    <t>Jauno dzelzsbetona nosegplākšņu montāža</t>
  </si>
  <si>
    <t>Esošo lievieņu malas piebetonēšana</t>
  </si>
  <si>
    <t>Esošo lieveņu laukumu virsmu atjaunošana</t>
  </si>
  <si>
    <t>m2</t>
  </si>
  <si>
    <t>Esošās tērauda kāpņu konstrukcijas attīrīšana, pretrūsas apstrāde, krāsošana (pēc nepieciešamības veikt labošanu)</t>
  </si>
  <si>
    <t>Esošo ieejas lieveņa konstrukcijas atpakaļ montāža pēc siltināšanas darbiem papildus izgatavojot jaunu sliekšņu daļu</t>
  </si>
  <si>
    <t>Esošo ieejas jumtiņa konstrukcijas atpakaļ montāža pēc siltināšanas darbiem uzstādot jaunu polikarbonāta segumu</t>
  </si>
  <si>
    <t>Jauno nerūsējošo margu izgatavošana un montāža</t>
  </si>
  <si>
    <t>Esošo margu konstrukcijas attīrīšana, pretrūsas apstrāde, krāsošana</t>
  </si>
  <si>
    <t xml:space="preserve">Tiešās izmaksas kopā, t. sk. darba devēja sociālais nodoklis 24.09% </t>
  </si>
  <si>
    <t>Jumta atjaunošana</t>
  </si>
  <si>
    <t>Esošā jumta seguma demontāža pie ventilācijas izvadiem un virs kāpņu telpai</t>
  </si>
  <si>
    <t>Jumta ventilācijas izvadu pieslēguma skārda elementu demontāža</t>
  </si>
  <si>
    <t>Esošo lietus ūdens novadīšanas sistēmas demontāža</t>
  </si>
  <si>
    <t>Bēniņu attīrīšana no būvgružiem izlīdzinot esošo izdedžu klājumu</t>
  </si>
  <si>
    <t xml:space="preserve">Materiālu celšana uz un no ēkas </t>
  </si>
  <si>
    <t>obj.</t>
  </si>
  <si>
    <t>Jumta seguma atjaunošana</t>
  </si>
  <si>
    <t>Kāpņu telpas griestu siltināšana ar siltumizolāciju starp spārēm</t>
  </si>
  <si>
    <t xml:space="preserve"> stiprinājumi, palīgmateriāli</t>
  </si>
  <si>
    <t>kompl</t>
  </si>
  <si>
    <t>Antikondensāta plēves ieklāšana (atjaunot pie ventilācijas izvadiem un virs kāpņu telpai)</t>
  </si>
  <si>
    <t>Koka dēļu klāja atjaunošana pie ventilācijas izvadiem un virs kāpņu telpai</t>
  </si>
  <si>
    <t>stiprinājuma elementi</t>
  </si>
  <si>
    <t>Metāla jumta seguma ieklāšana / atjaunošana pie ventilācijas izvadiem un virs kāpņu telpai ieskaitot pieslēguma elementu ierīkošanu</t>
  </si>
  <si>
    <t>profilēta metāla jumta seguma atjaunošana (vai ekvivalents)</t>
  </si>
  <si>
    <t>pieslēgumi</t>
  </si>
  <si>
    <t>stiprinājumi, palīgmateriāli</t>
  </si>
  <si>
    <t>Koka brusas ierīkošana notekreņu stiprīnāšanai</t>
  </si>
  <si>
    <t>Skārda elementu ieklāšana parapetam</t>
  </si>
  <si>
    <t>Lietus ūdens notekreņu izbūve jumtam</t>
  </si>
  <si>
    <t>Lietus ūdens notekcauruļu un izbūve jumtam</t>
  </si>
  <si>
    <t>Pēdējā stāva sienu un pārseguma siltināšana</t>
  </si>
  <si>
    <t>Bēniņu sienas siltināšana no iekšpuses 1300 mm augstumā ar fasādes siltumizolācijas plātnēm b=100mm uz līmjavas kārtas (ieskaitot sienu sagatavošanu, gruntēšanu)</t>
  </si>
  <si>
    <t xml:space="preserve"> līmjava Baumit ProContact (Baumit vai ekvivalents)</t>
  </si>
  <si>
    <t>kg</t>
  </si>
  <si>
    <t>palīgmateriāli</t>
  </si>
  <si>
    <t>Kāpņu telpas sienas siltināšana no bēniņu puses ar fasādes siltumizolācijas plātnēm b=100mm uz līmjavas kārtas (ieskaitot sienu sagatavošanu, gruntēšanu)</t>
  </si>
  <si>
    <t>Siltinājuma armēšana ar stikla šķiedras sietu</t>
  </si>
  <si>
    <t>stikla šķiedras siets āra darbiem 160 g/m2 (Valmiera vai ekvivalents)</t>
  </si>
  <si>
    <t>Koka siju karkasa izbūve laipām</t>
  </si>
  <si>
    <t>palīgmateriāli (skrūves u.c.)</t>
  </si>
  <si>
    <t>Bēniņos iebūvēt beramo akmens vati h=300mm</t>
  </si>
  <si>
    <t>beramā vate (300mm biezumā) λ=0,041 W/(mK) (vai ekvivalents)</t>
  </si>
  <si>
    <t>Bēniņos izbūvēt dēļu laipas virs siltumizolācijas (d=30mm)</t>
  </si>
  <si>
    <t>Dažādi darbi</t>
  </si>
  <si>
    <t>Koka karkasa un vairoga izbūve no dēļiem 32x100 no bēņiņu puses saskaņā ar AR-20</t>
  </si>
  <si>
    <t xml:space="preserve">Jumta lūkas Fakro LSF-300 EI30 (vai ekvivalents) iebūve, nodrošinot U=1,6 W/m2K </t>
  </si>
  <si>
    <t>Bēņiņu lūkas ugunsdrošie apdares darbi</t>
  </si>
  <si>
    <t>akmens vate (λd=0,036 W/m*K) 180mm (vai ekvivalents)</t>
  </si>
  <si>
    <t>antikondensāta plēve ISOCON PRO 120g (vai ekvivalents)</t>
  </si>
  <si>
    <t>impregnēts kokmateriāls (vai ekvivalents)</t>
  </si>
  <si>
    <t>skārds ar PE pārklājumu (vai ekvivalents)</t>
  </si>
  <si>
    <t>skārda ar PE pārklājumu, apaļa šķērsgriezuma tekne D150 (vai ekvivalents)</t>
  </si>
  <si>
    <t>skārda ar PE pārklājumu, apaļa šķērsgriezuma noteka D150 (vai ekvivalents)</t>
  </si>
  <si>
    <t>akmens vate (λd=0,036 W/m*K) 100mm (vai ekvivalents)</t>
  </si>
  <si>
    <t>kokmateriāls 50x100, 50x200 mm (vai ekvivalents)</t>
  </si>
  <si>
    <t>kokmateriāls 32x100 mm (vai ekvivalents)</t>
  </si>
  <si>
    <t>kokmateriāls 30x100 mm (vai ekvivalents)</t>
  </si>
  <si>
    <t>Demontāžas un sagatavošanas darbi</t>
  </si>
  <si>
    <t>Sastatņu montāžā, demontāža, īre 3.mēn</t>
  </si>
  <si>
    <t>Drošības tīkla (SCAFFOLD-NET 70 vai ekvivalents, fasādes aizsargsiets) uzstādīšana</t>
  </si>
  <si>
    <t xml:space="preserve">Asfaltetas apmalītes demontāža </t>
  </si>
  <si>
    <t>Kabeļu sakārtošana uz fasādēm</t>
  </si>
  <si>
    <t>Esošo reklāmu izkārtņu pagaidu demontāža, stiprināšanas elementu pagarināšana un pēc siltināšanas darbiem atpakaļ montāža</t>
  </si>
  <si>
    <t>Esošā kondicioniera pagaidu demontāža, stiprināšanas elementu pagarināšana un pēc siltināšanas darbiem atpakaļ montāža</t>
  </si>
  <si>
    <t>Fasādes virsmai veidot tvaiknecaurlaidīgu slāni (izveidot apmetuma slāni)</t>
  </si>
  <si>
    <t>Skārda elementu demontāža uz ēkas fasādēm</t>
  </si>
  <si>
    <t>Esošās ārējās ugunsdzēsības kāpnes demontāža</t>
  </si>
  <si>
    <t>Esošās gaismu logu šahtas konstrukcijas demontāža</t>
  </si>
  <si>
    <t>Tranšejas rakšana (neieskaitot pastiprināšanas zonu)</t>
  </si>
  <si>
    <t>Esošā grunts iekraušana un izvēšana no objekta (neieskaitot pastiprināšanas zonu)</t>
  </si>
  <si>
    <t>Būvgružu savākšana, utilizācija</t>
  </si>
  <si>
    <t>Cokola siltināšana pa perimetru</t>
  </si>
  <si>
    <t>Vertikālās hidroizolācijas veidošana pamatu un cokola virsmai</t>
  </si>
  <si>
    <t>Pamatu un cokola virsmas siltināšana ar putupolistirolu b=100mm uz līmjavas kārtas, papildus stiprinot ar dībeļiem</t>
  </si>
  <si>
    <t>līmjava Baumit BituFix 2K (Baumit vai ekvivalents)</t>
  </si>
  <si>
    <t>palīgmateriāli (dībeļi u.c.)</t>
  </si>
  <si>
    <t>Siltinājuma armēšana ar stikla šķiedras sietu cokola virsmai</t>
  </si>
  <si>
    <t>stiklašķiedras siets Baumit Startex 160g/m2 (Baumit vai ekvivalents)</t>
  </si>
  <si>
    <t>palīgmateriāli (līmlentes, stūra līstes)</t>
  </si>
  <si>
    <t>grunts pirms dekoratīvā apmetuma Baumit UniPrimer (Baumit vai ekvivalents)</t>
  </si>
  <si>
    <t>Dekoratīvā apmetumu iestrāde cokola virsmai</t>
  </si>
  <si>
    <t>dekoratīvais apmetums Baumit EdelPutz Spezial Natur 2.0 mm (Baumit vai ekvivalents)</t>
  </si>
  <si>
    <t>palīgmateriāli (līmlentes)</t>
  </si>
  <si>
    <t>Cokola virsmas gruntēšana un krāsošana</t>
  </si>
  <si>
    <t>krāsa tonēta Baumit GranoporColor (Baumit vai ekvivalents) (krāsu saskaņojot ar pasūtītāju)</t>
  </si>
  <si>
    <t>Mūrēšanas darbi</t>
  </si>
  <si>
    <t>Esošās gaismu logu šahtas ailas aizmūrēšana no gāzbetona blokiem 500 mm biezumā saskaņā ar AR-15</t>
  </si>
  <si>
    <t>Fasādes siltināšana</t>
  </si>
  <si>
    <t>Iebūvēt metāla cokola profillīsti</t>
  </si>
  <si>
    <t>palīgmateriāli, stiprinājumi</t>
  </si>
  <si>
    <t>Ārsienas virsmas siltināšana ar fasādes siltumizolācijas plātnēm b=150mm uz līmjavas kārtas, papildus stiprinot ar dībeļiem</t>
  </si>
  <si>
    <t>Siltinājuma armēšana ar stikla šķiedras sietu fasādes virsmai</t>
  </si>
  <si>
    <t>Dekoratīvā apmetumu iestrāde fasādes virsmai</t>
  </si>
  <si>
    <t>Fasādes virsmas gruntēšana un krāsošana</t>
  </si>
  <si>
    <t xml:space="preserve"> krāsa tonēta Baumit SilikatColor (Baumit vai ekvivalents) (krāsu saskaņojot ar pasūtītāju)</t>
  </si>
  <si>
    <t>l</t>
  </si>
  <si>
    <t>Nesiltinātas virsmas apdare - ieejas mezgla atbalsta sienas un lieveņa vertikālā virsma</t>
  </si>
  <si>
    <t>Nesiltinātu virsmu attīrīšana no sadrupušā apmetuma, gruntēšana, apmetuma atjaunošana</t>
  </si>
  <si>
    <t>Virsmas armēšana ar stikla šķiedras sietu</t>
  </si>
  <si>
    <t>Dekoratīvā apmetumu iestrāde virsmai</t>
  </si>
  <si>
    <t>Virsmas gruntēšana un krāsošana</t>
  </si>
  <si>
    <t>Logu un durvju aiļu malu apdare</t>
  </si>
  <si>
    <t>Logu un durvju aiļu malu siltināšana ar 30 mm putupolistirola uz līmjavas kārtas</t>
  </si>
  <si>
    <t>Siltinājuma armēšana ar stikla šķiedras sietu logu un durvju aiļu malām</t>
  </si>
  <si>
    <t>EJOT PVC profili vai ekvivalents logu un durvju pieslēguma vietam pa perimetru</t>
  </si>
  <si>
    <t>Dekoratīvā apmetumu iestrāde logu un durvju aiļu malām</t>
  </si>
  <si>
    <t>Logu un durvju aiļu malu virsmas gruntēšana un krāsošana</t>
  </si>
  <si>
    <t>Bruģakmens darbi</t>
  </si>
  <si>
    <t>Pamatu apmalītes izbūve</t>
  </si>
  <si>
    <t>Aizbērt tranšeju ap pamatiem ar pievesto grunti, to blīvējot</t>
  </si>
  <si>
    <t>Aizbērt tranšeju ap pamatiem ar dolomīta šķembām 150 mm biezumā, tās blīvējot</t>
  </si>
  <si>
    <t>Aizbērt tranšeju ap pamatiem ar drenējoša smilts (filtrācijas koef.&gt;1m/dnn) 50 mm biezumā, tās blīvējot</t>
  </si>
  <si>
    <t>Bruģakmens apamales izveide</t>
  </si>
  <si>
    <t>Betona ietvju apmales izbūve uz betons sagataves kārtas</t>
  </si>
  <si>
    <t>Esošās ietves atjaunošana pēc pamatu siltināšanas darbiem un pēc pamatu pastiprināšanas darbiem</t>
  </si>
  <si>
    <t>Aizbērt tranšeju ietvei ar salizturīgu kārtu 300 mm biezumā, tās blīvējot</t>
  </si>
  <si>
    <t>Aizbērt tranšeju ietvei ar nesaistītu minerālmateriālu b 160 mm, N-III klase, tās blīvējot</t>
  </si>
  <si>
    <t>Aizbērt tranšeju ietvei ar drenējoša smilts (filtrācijas koef.&gt;1m/dnn) 30 mm biezumā, tās blīvējot</t>
  </si>
  <si>
    <t>Bruģakmens ietves izveide no esošā bruģakmens</t>
  </si>
  <si>
    <t>Ceļa seguma atjaunošana</t>
  </si>
  <si>
    <t>Aizbērt tranšeju ceļa izbūvei ar salizturīgu kārtu 500 mm biezumā, tās blīvējot</t>
  </si>
  <si>
    <t>Aizbērt tranšeju ceļa izbūvei ar nesaistītu minerālmateriālu b 300 mm, N-III klase, tās blīvējot</t>
  </si>
  <si>
    <t>Aizbērt tranšeju ceļa izbūvei ar dolomīta izsiju b 50 mm biezumā, tās blīvējot</t>
  </si>
  <si>
    <t>Bruģakmens ceļa izveide</t>
  </si>
  <si>
    <t>Zāliena atjaunošanas darbi</t>
  </si>
  <si>
    <t>Jaunās ārējās ugunsdzēsības kāpnes izgatavošana un montāža</t>
  </si>
  <si>
    <t>Dūmeņu krāšona tonī RR946</t>
  </si>
  <si>
    <t>Esošo ventilācijas izvadu pagarināšana</t>
  </si>
  <si>
    <t>gab</t>
  </si>
  <si>
    <t>Fasādes sakārtošana (karoga kāta turētāja, mājas Nr. u.c.)</t>
  </si>
  <si>
    <t>Fasādes siltināšanas un apdares darbi</t>
  </si>
  <si>
    <t>gāzbetona bloki (vai ekvivalents)</t>
  </si>
  <si>
    <t>gāzbetona līme (vai ekvivalents)</t>
  </si>
  <si>
    <t>armatūra A-III, ø 8mm (vai ekvivalents)</t>
  </si>
  <si>
    <t>EJOT alumīnija cokola profils 150mm (vai ekvivalents)</t>
  </si>
  <si>
    <t>akmens vate (λd=0,036 W/m*K) 150mm (vai ekvivalents)</t>
  </si>
  <si>
    <t>putupolistirols (λd=0,038 W/m*K) 30mm (vai ekvivalents)</t>
  </si>
  <si>
    <t>drenējoša smilts (filtrācijas koef.&gt;1m/dnn) (vai ekvivalents)</t>
  </si>
  <si>
    <t>dolomīta šķembas (fr.16-45 mm) 150 mm (vai ekvivalents)</t>
  </si>
  <si>
    <t>drenējoša smilts (filtrācijas koef.&gt;1m/dnn) 50 mm (vai ekvivalents)</t>
  </si>
  <si>
    <t>bruģakmens 60 mm (vai ekvivalents)</t>
  </si>
  <si>
    <t>betons C8/10 (vai ekvivalents)</t>
  </si>
  <si>
    <t>betona ietvju apmale BR.100.20.8 (vai ekvivalents)</t>
  </si>
  <si>
    <t>salizturīga kārta b 300 mm, kf &gt; 1m/24h (vai ekvivalents)</t>
  </si>
  <si>
    <t>nesaistītu minerālmateriālu pamata nesošā kārta, b 160 mm, N-III klase (vai ekvivalents)</t>
  </si>
  <si>
    <t>drenējoša smilts (filtrācijas koef.&gt;1m/dnn) 30 mm (vai ekvivalents)</t>
  </si>
  <si>
    <t>salizturīga kārta b 500 mm, kf &gt; 1m/24h (vai ekvivalents)</t>
  </si>
  <si>
    <t>nesaistītu minerālmateriālu pamata nesošā kārta, b 300 mm, N-III klase (vai ekvivalents)</t>
  </si>
  <si>
    <t>Dolomīta izsijas b 50 mm (vai ekvivalents)</t>
  </si>
  <si>
    <t>bruģakmens 80 mm (vai ekvivalents)</t>
  </si>
  <si>
    <t>Esošo logu demontāža kāpņu telpās un dzīvokļos</t>
  </si>
  <si>
    <t>Esošo logu demontāža bēniņos</t>
  </si>
  <si>
    <t>Esošo logu ailu aizpildījumu demontāža pagrabā</t>
  </si>
  <si>
    <t>Skārda palodžu elementu demontāža visai ēkai</t>
  </si>
  <si>
    <t>Ieejas durvju demontāža</t>
  </si>
  <si>
    <t>Iekšdurvju demontāža</t>
  </si>
  <si>
    <t>Bēniņu durvju demontāža</t>
  </si>
  <si>
    <t>Logu montāža kāpņu telpās</t>
  </si>
  <si>
    <t>PVC logu bloku montāža kāpņu telpā veramus, atgāžamus, saglabājot rūtojumu</t>
  </si>
  <si>
    <t>gb</t>
  </si>
  <si>
    <t>stiprinājuma elementi (silikons, skrūves)</t>
  </si>
  <si>
    <t>blīvējuma materiāli (celtniecības putas)</t>
  </si>
  <si>
    <t>MDF palodžu uzstādīšana izolējot palodžu pamatni</t>
  </si>
  <si>
    <t>stiprinājuma elemetni (silikons, skrūves, celtniecības putas, putuplasts)</t>
  </si>
  <si>
    <t>Sānu virsmu apdare ap logiem no iekšpuses</t>
  </si>
  <si>
    <t>palīgmateriāli (līmlentes, stūra līstes, sieti), stiprinājuma elementi</t>
  </si>
  <si>
    <t>grunts krāsa Sadolin BINDO 3 WO (Sadolin vai ekvivalents)</t>
  </si>
  <si>
    <t>balta krāsa Sadolin BINDO 12 WO (Sadolin vai ekvivalents)</t>
  </si>
  <si>
    <t>Logu montāža dzīvokļos</t>
  </si>
  <si>
    <t>PVC logu bloku montāža dzīvokļos veramus, atgāžamus, saglabājot rūtojumu</t>
  </si>
  <si>
    <t>PVC konstrukcijas logi L-1 (1500x1800) U=1,25 W/(m²K) (vai ekvivalents)</t>
  </si>
  <si>
    <t>PVC konstrukcijas logi L-2 (1500x1800) U=1,25 W/(m²K) (vai ekvivalents)</t>
  </si>
  <si>
    <t>PVC konstrukcijas logi L-4 (1500x1800) U=1,25 W/(m²K) (vai ekvivalents)</t>
  </si>
  <si>
    <t>PVC konstrukcijas logi L-5 (1200x1800) U=1,25 W/(m²K) (vai ekvivalents)</t>
  </si>
  <si>
    <t>PVC konstrukcijas logi L-6 (1200x1800) U=1,25 W/(m²K) (vai ekvivalents)</t>
  </si>
  <si>
    <t>MDF palodze balta matēta (vai ekvivalents)</t>
  </si>
  <si>
    <t>ģipšk/loksne GKB 12.5 mm (vai ekvivalents)</t>
  </si>
  <si>
    <t>Durvju atjaunošana</t>
  </si>
  <si>
    <t>Jauno aluminīja konstrukcijas ārduvju montāža ieejas mezglā ieskaitot atduras un aizvērējmehānismu ierīkošanu</t>
  </si>
  <si>
    <t>aluminīja konstrukcijas durvis D1 (1400x2400) ar koka imitāciju, U≤1.6 W/(m2*K) (vai ekvivalents)</t>
  </si>
  <si>
    <t>blīvējuma materiāli</t>
  </si>
  <si>
    <t>furnitūra un rokturis</t>
  </si>
  <si>
    <t>Ārdurvju aprīkošana ar koda sistēmu ieskaitot pieslēgšanu, sistēmas programmas palaišanu</t>
  </si>
  <si>
    <t>čips (breloks)</t>
  </si>
  <si>
    <t>barošanas sistēmas materiāli</t>
  </si>
  <si>
    <t>Jauno PVC konstrukcijas duvju montāža vējtverī ieskaitot atduras un aizvērējmehānismu ierīkošanu</t>
  </si>
  <si>
    <t>PVC konstrukcijas durvis D7 (950x2100) (vai ekvivalents)</t>
  </si>
  <si>
    <t>Jauno tērauda konstrukcijas duvju montāža pagrabos ieskaitot atduras ierīkošanu</t>
  </si>
  <si>
    <t>tērauda konstrukcijas durvis D8 (950x2100) (vai ekvivalents)</t>
  </si>
  <si>
    <t>Jauno aluminījas konstrukcijas duvju montāža bēniņos ieskaitot atduras un aizvērējmehānismu ierīkošanu</t>
  </si>
  <si>
    <t>aluminīja konstrukcijas durvis D6 (1000x1950) EI30, U≤1.6 W/(m2*K) (vai ekvivalents)</t>
  </si>
  <si>
    <t>Esošo apkurināmo pagraba telpas ārdurvju krāsošana RR946 tonī</t>
  </si>
  <si>
    <t>Ventilācijas restes V1 uzstādīšana pagrabā</t>
  </si>
  <si>
    <t>Ventilācijas restes V2 uzstādīšana bēniņos</t>
  </si>
  <si>
    <t>Iesegt ar dekoratīvo skārdu ārējās palodzes</t>
  </si>
  <si>
    <t>Logu un durvju maiņa</t>
  </si>
  <si>
    <t>ekstrudētais putupolistirols (λd=0,038 W/m*K) 100mm (vai ekvivalents)</t>
  </si>
  <si>
    <t>PVC konstrukcijas logi L-7 (1350x1800) U=1,30 W/(m²K) (vai ekvivalents)</t>
  </si>
  <si>
    <t>PVC konstrukcijas logi L-8 (D700) U=1,30 W/(m²K) (vai ekvivalents)</t>
  </si>
  <si>
    <t>līme ģipškartonam KNAUF Perflix (vai ekvivalents)</t>
  </si>
  <si>
    <t>Sakret LH Universālā špakteļtepe (vai ekvivalents)</t>
  </si>
  <si>
    <t>koda sistēma LASKOMEX CD-2513TP INOX (vai ekvivalents)</t>
  </si>
  <si>
    <t>durvju aizvērējs GEZE TS2000 V BC (vai ekvivalents)</t>
  </si>
  <si>
    <t>Jaunās fasādes restes montāža esošajā vietā ietonētas fasādes tonī (AR-11, AR-12, AR-13)</t>
  </si>
  <si>
    <t>Iekšējie apdares darbi</t>
  </si>
  <si>
    <t>Logu un durvju nosegšana ar plēvi un aplīmēšana</t>
  </si>
  <si>
    <t>Esošo sienu un griestu tīrīšana un mazgāšana</t>
  </si>
  <si>
    <t>Plaisu vietās sienas apmetuma nokalšana līdz mūrīm (no plaisas uz katru pusi 1 m)</t>
  </si>
  <si>
    <t>obj</t>
  </si>
  <si>
    <t>Kāpņu telpas remonts</t>
  </si>
  <si>
    <t>Plaisas ar atvērumu 1.5 līdz 3 mm iztīrīt, samitrināt, nogruntēt un iestrādāt MAPE-Antique sastāvu vai ekvivalents, atbilstoši ražotāja norādēm (pielietot tikai atzītu darbu tehnoloģiju)</t>
  </si>
  <si>
    <t>Virsmu apdare no iekšpuses tajā skaitā griesti</t>
  </si>
  <si>
    <t>rupjā tepe ROTBAND ģipša apmetums KNAUF vai ekvivalents</t>
  </si>
  <si>
    <t>smalkā špaktele Weber LR+ vai ekvivalents</t>
  </si>
  <si>
    <t>Kāpņu margu un koka lentera atjaunošana</t>
  </si>
  <si>
    <t>Telekomunikāciju un citu vadu nosegšana</t>
  </si>
  <si>
    <t>Esošo betona grīdu, kāpņu un laidu remonts, izlīdzināšana, seguma ieklāšana ar nodilumizturīgo krāsu</t>
  </si>
  <si>
    <t>Pagraba pārseguma siltināšanas darbi</t>
  </si>
  <si>
    <t>Esošo koka šķūnīšu demontāža</t>
  </si>
  <si>
    <t>Pārseguma siltināšana</t>
  </si>
  <si>
    <t>Siltumizolācijas pielīmēšana pagraba pārsegumam</t>
  </si>
  <si>
    <t>putupolistirols (λd=0,038 W/m*K) 100mm (vai ekvivalents)</t>
  </si>
  <si>
    <t>Siltinājuma armēšana pagraba pārsegumam</t>
  </si>
  <si>
    <t>Sagatavošanās darbi</t>
  </si>
  <si>
    <t>Ventilācijas sistēmas izvadus demontēt līdz bēniņu stāva grīdas līmenim</t>
  </si>
  <si>
    <t>Cauruma izveide fasādē gaisa izplūdes iekārtas iebūvei</t>
  </si>
  <si>
    <t>Ventilācijas izbūve</t>
  </si>
  <si>
    <t>Dabīgās ventilācijas kanālu tīrīšana, un vilkmes pārbaude ar atzinumu (apjomu precizēt būvniecības laikā)</t>
  </si>
  <si>
    <t>Ķieģeļu ventilācijas sistēmas izvadus pārmūrēšana</t>
  </si>
  <si>
    <t>pilnie apdares ķieģeļi LODE Brunis ventilācijas izvadu mūrēšanai (vai ekvivalents)</t>
  </si>
  <si>
    <t>Dabīgās ventilācijas izvadus aprīkošana ar skārda uzjumteņiem ieskaitot sieta nostiprināšanu virs vēdināšanas kanāla</t>
  </si>
  <si>
    <t>Gaisa izplūdes iekārtas Aereco EHT iebūve ārsienas konstrukcijā (vai ekvivalents)</t>
  </si>
  <si>
    <t>Ventilācijas sistēmas atjaunošanas darbi</t>
  </si>
  <si>
    <t>Sagatavošanas darbi</t>
  </si>
  <si>
    <t>Tranšēju atbalsta sienas ierīkošana</t>
  </si>
  <si>
    <t>Esošās grīdas konstrukcijas demontāža</t>
  </si>
  <si>
    <t>Esošo pamatu atsegšana atbisltoši BK-01-01 norādēm</t>
  </si>
  <si>
    <t>Esošā grunts iekraušana un izvēšana no objekta</t>
  </si>
  <si>
    <t>Pamatu pastiprināšanas darbi</t>
  </si>
  <si>
    <t>Šķembas spilvena veidošana 100 mm biezumā atbisltoši BK-01-02 un BK-01-03 norādēm, sablīvējot līdz blīvuma pakāpei EV2=90 mN/m²</t>
  </si>
  <si>
    <t>Veidņu uzstādīšana/ demontāža</t>
  </si>
  <si>
    <t>Tērauda stiegrojuma karkasa veidošana, enkurstiegras ielīmēšana mūra pamatos, urbumu pēc enkurojuma fiksācijas aizpildīt ar briestošu cementa javu</t>
  </si>
  <si>
    <t>vietas</t>
  </si>
  <si>
    <t>Esošo pamatu pastiprināšana betonējot</t>
  </si>
  <si>
    <t>Esošo pamatu aizbēršana ar esošo grunti, sablīvējot</t>
  </si>
  <si>
    <t>Grīdas plātnes ierīkošana</t>
  </si>
  <si>
    <t>Šķembu kārtu 50 mm biezumā izbūvē, sablīvējot līdz blīvuma pakāpei EV2=90 mN/m²</t>
  </si>
  <si>
    <t>Pamatu sienas atjaunošana</t>
  </si>
  <si>
    <t>Pamatu sienas no iekšpuses attīrīšana no vāji saistītām daļām (netīrumiem, sāļiem un izdrupumiem) pielietojot saspiesta gaisa kompresora iekārtu</t>
  </si>
  <si>
    <t>mūrjava (vai ekvivalents)</t>
  </si>
  <si>
    <t>šķembas (frakcija 4-20mm)100mm (vai ekvivalents)</t>
  </si>
  <si>
    <t>karkass K1 stiegra ∅12 B500B (vai ekvivalents)</t>
  </si>
  <si>
    <t>enkurstiegra ∅14 B500B, l=400mm un HILTI-HIT-HY-270 (vai ekvivalents)</t>
  </si>
  <si>
    <t>stiegra ∅12 B500B (vai ekvivalents)</t>
  </si>
  <si>
    <t>stiegra ∅10 B500B (vai ekvivalents)</t>
  </si>
  <si>
    <t>briestoša cementa java (vai ekvivalents)</t>
  </si>
  <si>
    <t>betons C25/30, XC2, XF2 (vai ekvivalents)</t>
  </si>
  <si>
    <t>UV stab 200 mikr plēve (vai ekvivalents)</t>
  </si>
  <si>
    <t>aptveres ∅10, l=810 mm (vai ekvivalents)</t>
  </si>
  <si>
    <t>stiegra ∅10, l=870.0 t.m. (vai ekvivalents)</t>
  </si>
  <si>
    <t>stiegra ∅8, l=650.0 t.m. (vai ekvivalents)</t>
  </si>
  <si>
    <t>Nesošo grīdas plātni 120 mm biezumā stiegro ar B500B klases stiegrām (vai ekvivalents)</t>
  </si>
  <si>
    <t>UV stab 200 mikr plēves ieklāšana 2 kārtas (vai ekvivalents)</t>
  </si>
  <si>
    <t>Izbūvē nesošo grīdas plātni 120 mm biezumā no betons C25/30 XC2, XF2 (vai ekvivalents)</t>
  </si>
  <si>
    <t>deformācijas lenta PE (vai ekvivalents)</t>
  </si>
  <si>
    <t>Drīdas plātni atdala no visām vertikālajām konstrukcijām ar deformācijas lentu PE (vai ekvivalents)</t>
  </si>
  <si>
    <t>Pamatu sienas stiegrošana ar B500B klases stiegrām (vai ekvivalents)</t>
  </si>
  <si>
    <t>aptveres ∅10, l=1000 mm (vai ekvivalents)</t>
  </si>
  <si>
    <t>Pamatu sienas betonēšana C25/30 XC2, XF2 (vai ekvivalents)</t>
  </si>
  <si>
    <t>Esošās apkures sistēmas demontāža</t>
  </si>
  <si>
    <t>Apkures sistēma</t>
  </si>
  <si>
    <t>Tērauda presējama  caurule - apkurei Dn15, VIEGA SANPRESS (vai ekvivalents)</t>
  </si>
  <si>
    <t>Tērauda presējama  caurule - apkurei Dn18, VIEGA SANPRESS (vai ekvivalents)</t>
  </si>
  <si>
    <t>Tērauda presējama  caurule - apkurei Dn22, VIEGA SANPRESS (vai ekvivalents)</t>
  </si>
  <si>
    <t>Tērauda presējama  caurule - apkurei Dn28, VIEGA SANPRESS (vai ekvivalents)</t>
  </si>
  <si>
    <t>Tērauda presējama  caurule - apkurei Dn35, VIEGA SANPRESS (vai ekvivalents)</t>
  </si>
  <si>
    <t>Tērauda presējama  caurule - apkurei Dn54, VIEGA SANPRESS (vai ekvivalents)</t>
  </si>
  <si>
    <t>Tērauda presējams līkums 90° Dn15, VIEGA SANPRESS (vai ekvivalents)</t>
  </si>
  <si>
    <t>Tērauda presējams līkums 90° Dn18, VIEGA SANPRESS (vai ekvivalents)</t>
  </si>
  <si>
    <t>Tērauda presējams līkums 90° Dn22, VIEGA SANPRESS (vai ekvivalents)</t>
  </si>
  <si>
    <t>Tērauda presējams līkums 90° Dn28, VIEGA SANPRESS (vai ekvivalents)</t>
  </si>
  <si>
    <t>Tērauda presējams līkums 90° Dn35, VIEGA SANPRESS (vai ekvivalents)</t>
  </si>
  <si>
    <t>Tērauda presējams līkums 90° Dn54, VIEGA SANPRESS (vai ekvivalents)</t>
  </si>
  <si>
    <t>Tērauda presējams T-gabals 90° 15/15, VIEGA SANPRESS (vai ekvivalents)</t>
  </si>
  <si>
    <t>Tērauda presējams T-gabals 90° 18/18, VIEGA SANPRESS (vai ekvivalents)</t>
  </si>
  <si>
    <t>Tērauda presējams T-gabals 90° 22/22/15, VIEGA SANPRESS (vai ekvivalents)</t>
  </si>
  <si>
    <t>Tērauda presējams T-gabals 90° 22/22/18, VIEGA SANPRESS (vai ekvivalents)</t>
  </si>
  <si>
    <t>Tērauda presējams T-gabals 90° 28/28/15, VIEGA SANPRESS (vai ekvivalents)</t>
  </si>
  <si>
    <t>Tērauda presējams T-gabals 90° 28/28/18, VIEGA SANPRESS (vai ekvivalents)</t>
  </si>
  <si>
    <t>Tērauda presējams T-gabals 90° 35/35/15, VIEGA SANPRESS (vai ekvivalents)</t>
  </si>
  <si>
    <t>Tērauda presējams T-gabals 90° 35/35/18, VIEGA SANPRESS (vai ekvivalents)</t>
  </si>
  <si>
    <t>Tērauda presējams T-gabals 90° 35/35/54, VIEGA SANPRESS (vai ekvivalents)</t>
  </si>
  <si>
    <t>Tērauda presējams T-gabals 90° 54/54, VIEGA SANPRESS (vai ekvivalents)</t>
  </si>
  <si>
    <t>Tērauda presējams X-gabals 90° 15/15, VIEGA SANPRESS (vai ekvivalents)</t>
  </si>
  <si>
    <t>Tērauda presējams X-gabals 90° 15/15/18/18, VIEGA SANPRESS (vai ekvivalents)</t>
  </si>
  <si>
    <t>Tērauda radiators ar sienas stiprinājumiem un atgaisotāju C11-400-1000 Purmo Compact (vai ekvivalents)</t>
  </si>
  <si>
    <t>Tērauda radiators ar sienas stiprinājumiem un atgaisotāju C11-400-800 Purmo Compact (vai ekvivalents)</t>
  </si>
  <si>
    <t>Tērauda radiators ar sienas stiprinājumiem un atgaisotāju C11-400-900 Purmo Compact (vai ekvivalents)</t>
  </si>
  <si>
    <t>Tērauda radiators ar sienas stiprinājumiem un atgaisotāju C22-400-1000 Purmo Compact (vai ekvivalents)</t>
  </si>
  <si>
    <t>Tērauda radiators ar sienas stiprinājumiem un atgaisotāju C22-400-500 Purmo Compact (vai ekvivalents)</t>
  </si>
  <si>
    <t>Tērauda radiators ar sienas stiprinājumiem un atgaisotāju C22-400-600 Purmo Compact (vai ekvivalents)</t>
  </si>
  <si>
    <t>Tērauda radiators ar sienas stiprinājumiem un atgaisotāju C22-400-700 Purmo Compact (vai ekvivalents)</t>
  </si>
  <si>
    <t>Tērauda radiators ar sienas stiprinājumiem un atgaisotāju C22-400-800 Purmo Compact (vai ekvivalents)</t>
  </si>
  <si>
    <t>Tērauda radiators ar sienas stiprinājumiem un atgaisotāju C22-400-900 Purmo Compact (vai ekvivalents)</t>
  </si>
  <si>
    <t>Tērauda radiators ar sienas stiprinājumiem un atgaisotāju C22-500-700 Purmo Compact (vai ekvivalents)</t>
  </si>
  <si>
    <t>Tērauda radiators ar sienas stiprinājumiem un atgaisotāju C22-600-900 Purmo Compact (vai ekvivalents)</t>
  </si>
  <si>
    <t>Radiatora termogalva ar vārstu komplekts Danfos RA-DV Dn15, RA 2000 ar tempratūras ierobežojumu +16 °C (vai ekvivalents)</t>
  </si>
  <si>
    <t>Radiatora termogalva ar vārstu komplekts Danfos RA-DV Dn15, RA 2000 ar aizsardzību pret zādzību (vai ekvivalents)</t>
  </si>
  <si>
    <t>Akmensvates izolācijas čaula, ar alum. atstarojošo slāni; b=50mm (Siltumizol. čaula PAROC Hvac Section AluCoat T 22/50 (λD=0,045 W/m*K)) (vai ekvivalents)</t>
  </si>
  <si>
    <t>Akmensvates izolācijas čaula, ar alum. atstarojošo slāni; b=50mm (Siltumizol. čaula PAROC Hvac Section AluCoat T 28/50 (λD=0,045 W/m*K)) (vai ekvivalents)</t>
  </si>
  <si>
    <t>Akmensvates izolācijas čaula, ar alum. atstarojošo slāni; b=50mm (Siltumizol. čaula PAROC Hvac Section AluCoat T 35/50 (λD=0,045 W/m*K)) (vai ekvivalents)</t>
  </si>
  <si>
    <t>Akmensvates izolācijas čaula, ar alum. atstarojošo slāni; b=50mm (Siltumizol. čaula PAROC Hvac Section AluCoat T 54/50 (λD=0,045 W/m*K)) (vai ekvivalents)</t>
  </si>
  <si>
    <t>Siltumizolācijas fasondaļas</t>
  </si>
  <si>
    <t>PVC pārklājums</t>
  </si>
  <si>
    <t>Kompensātori</t>
  </si>
  <si>
    <t>Nekustīgie balsti</t>
  </si>
  <si>
    <t>Stiprinājumi un palīgmateriāli</t>
  </si>
  <si>
    <t>Montāžas komplekts</t>
  </si>
  <si>
    <t>Apkures  hidrauliskās pārbaude un sistēmas skalošana, balansēšana un balansēšanas aktu sastādīšana</t>
  </si>
  <si>
    <t>Noslēgarmatūras marķēšana</t>
  </si>
  <si>
    <t>Apkures sistēmas palaišanu un ieregulēšanu</t>
  </si>
  <si>
    <t>Armatūras marķēšana</t>
  </si>
  <si>
    <t>Pieslēgums SM</t>
  </si>
  <si>
    <t>Apkures sistēmas atjaunošanas darbi</t>
  </si>
  <si>
    <t>Radiatora noslēgvārsts ar priekšiestādījumu Danfos RLV Dn 15 (vai ekvivalents)</t>
  </si>
  <si>
    <t>Lodveida ventilis t=110˚; P=8 bar Dn15 (vai ekvivalents)</t>
  </si>
  <si>
    <t>Lodveida ventilis t=110˚; P=8 bar Dn20 (vai ekvivalents)</t>
  </si>
  <si>
    <t>Lodveida ventilis t=110˚; P=8 bar Dn50 (vai ekvivalents)</t>
  </si>
  <si>
    <t>Lodveida ventilis t=110˚; P=8 bar Dn32 (vai ekvivalents)</t>
  </si>
  <si>
    <t>Izlaides vārsts t=110˚; P=8 bar Dn15 (vai ekvivalents)</t>
  </si>
  <si>
    <t>Automātiskais atgaisotājs DN15 (vai ekvivalents)</t>
  </si>
  <si>
    <t>Individuālais siltuma sadalītājs (alokātors) (vai ekvivalents)</t>
  </si>
  <si>
    <t>Radiatoru vietas uzlabošana (špaktelēšana, krāsošana) (apjomu precizēt būvniecības laikā)</t>
  </si>
  <si>
    <t>Pārsegumu šķērsošanas vietas uzlabošana (špaktelēšana, krāsošana) (apjomu precizēt būvniecības laikā)</t>
  </si>
  <si>
    <t>Esošo ūdensvadu tīklu demontāža</t>
  </si>
  <si>
    <t>kpl</t>
  </si>
  <si>
    <t>Esošo kanalizācijas tīklu demontāža</t>
  </si>
  <si>
    <t>Aukstais ūdens</t>
  </si>
  <si>
    <t>Aukstā ūdens guļvads</t>
  </si>
  <si>
    <t>PP-R caurule apkurei un ūdensapgādei ar stiklšķiedras slāni, SDR6, PN20 PIPELIFE ∅25x4.2 (vai ekvivalents)</t>
  </si>
  <si>
    <t>PP-R caurule apkurei un ūdensapgādei ar stiklšķiedras slāni, SDR6, PN20 PIPELIFE ∅32x5.4 (vai ekvivalents)</t>
  </si>
  <si>
    <t>PP-R caurule apkurei un ūdensapgādei ar stiklšķiedras slāni, SDR6, PN20 PIPELIFE ∅40x6.7 (vai ekvivalents)</t>
  </si>
  <si>
    <t>Cauruļu armatūra, veidgabali, stiprinājumi</t>
  </si>
  <si>
    <t>Aukstā ūdens stāvvads</t>
  </si>
  <si>
    <t>PP-R caurule apkurei un ūdensapgādei ar stiklšķiedras slāni, SDR6, PN20 PIPELIFE ∅20x3.4 (vai ekvivalents)</t>
  </si>
  <si>
    <t>Pieslēgums pie U1 dzīvokļa</t>
  </si>
  <si>
    <t>Karstais ūdens</t>
  </si>
  <si>
    <t>Karstā ūdens guļvads</t>
  </si>
  <si>
    <t>Karstā ūdens stāvvads</t>
  </si>
  <si>
    <t>Pieslēgums pie S3 dzīvokļa</t>
  </si>
  <si>
    <t>Cirkulācijas ūdens guļvads</t>
  </si>
  <si>
    <t>Cirkulācijas ūdens stāvvads</t>
  </si>
  <si>
    <t>Sadzīves kanalizācija</t>
  </si>
  <si>
    <t>Sadzīves kanalizācijas guļvads</t>
  </si>
  <si>
    <t>Plastmasas caurule, kl. SN8 ar veidgabaliem un stiprinājumiem griestiem ar soļi 1.5m, ∅110 (vai ekvivalents)</t>
  </si>
  <si>
    <t>PP trejgabals DN110/110/110 (vai ekvivalents)</t>
  </si>
  <si>
    <t>Pievienojums skatakai</t>
  </si>
  <si>
    <t>Tērauda aizsargcaurule</t>
  </si>
  <si>
    <t>Āra rakšanas darbi, atjaunošana</t>
  </si>
  <si>
    <t>Seguma atjaunošana</t>
  </si>
  <si>
    <t>Sadzīves kanalizācijas stāvvadi</t>
  </si>
  <si>
    <t>Plastmasas  caurule, kl. SN8 ar veidgabaliem un stiprinājumiem griestiem ar soļi 1.5m, ∅110 (vai ekvivalents)</t>
  </si>
  <si>
    <t>Šahtas sienas demontāža un to atjaunošana</t>
  </si>
  <si>
    <t>vieta</t>
  </si>
  <si>
    <t>Šahtas pārseguma aizbetonēšana</t>
  </si>
  <si>
    <t>Pievienojum dzīvokļa kanalizācijai</t>
  </si>
  <si>
    <t>Palīgmateriāli</t>
  </si>
  <si>
    <t>Montāžas komplektu</t>
  </si>
  <si>
    <t xml:space="preserve">Šahtu atjaunošana </t>
  </si>
  <si>
    <t>Aukstā ūdensvada un sadzīves kanalizācijas atjaunošanas darbi</t>
  </si>
  <si>
    <t>Pretkondensāta/ siltumizolācija ST 25x9 K-Flex (vai ekvivalents)</t>
  </si>
  <si>
    <t>Pretkondensāta/ siltumizolācija ST 35x9 K-Flex (vai ekvivalents)</t>
  </si>
  <si>
    <t>Pretkondensāta/ siltumizolācija ST 42x9 K-Flex (vai ekvivalents)</t>
  </si>
  <si>
    <t>Lodveida ventilis t=110˚; P=8 bar DN20 (vai ekvivalents)</t>
  </si>
  <si>
    <t>Lodveida ventilis t=110˚; P=8 bar DN25 (vai ekvivalents)</t>
  </si>
  <si>
    <t>Lodveida ventilis t=110˚; P=8 bar DN32 (vai ekvivalents)</t>
  </si>
  <si>
    <t>Izlaides vārsts DN15 (vai ekvivalents)</t>
  </si>
  <si>
    <t>Lodveida ventilis t=110˚; P=8 bar ar fasondaļām DN15 (vai ekvivalents)</t>
  </si>
  <si>
    <t>Pretkondensāta/ siltumizolācija ST 28x9 K-Flex (vai ekvivalents)</t>
  </si>
  <si>
    <t>Siltumizolācija PAROC 25/50 Alucoat izolācija (λd=0,045 W/m*K) (vai ekvivalents)</t>
  </si>
  <si>
    <t>Siltumizolācija PAROC 35/50 Alucoat izolācija (λd=0,045 W/m*K) (vai ekvivalents)</t>
  </si>
  <si>
    <t>Siltumizolācija PAROC 42/50 Alucoat izolācija (λd=0,045 W/m*K) (vai ekvivalents)</t>
  </si>
  <si>
    <t>Siltumizolācija PE 35x30mm Armacell Tubolit PE (λd=0,045 W/m*K) (vai ekvivalents)</t>
  </si>
  <si>
    <t>Siltumizolācija PE 28x30mm Armacell Tubolit PE (λd=0,045 W/m*K) (vai ekvivalents)</t>
  </si>
  <si>
    <t>Balansēšanas vārsts DN20 (vai ekvivalents)</t>
  </si>
  <si>
    <t>Siltumizolācija PAROC 28/50 Alucoat izolācija (λd=0,045 W/m*K) (vai ekvivalents)</t>
  </si>
  <si>
    <t>Dvieļu žāvētājs U veida 250x700 (vai ekvivalents)</t>
  </si>
  <si>
    <t>Siltumizolācija PE 28x50mm Armacell Tubolit PE (λd=0,045 W/m*K) (vai ekvivalents)</t>
  </si>
  <si>
    <t>Piesleģums pie dvieļu žāvētāja DN 25 (vai ekvivalents)</t>
  </si>
  <si>
    <t>Revīzija ar vāku,  ∅110 (vai ekvivalents)</t>
  </si>
  <si>
    <t>Tīrīšanas lūka ∅110 (vai ekvivalents)</t>
  </si>
  <si>
    <t>Ugunsdrošības manšete ∅110 (vai ekvivalents)</t>
  </si>
  <si>
    <t>Cauruļvadu izolācija s=30mm, caurule ∅110 (vai ekvivalents)</t>
  </si>
  <si>
    <t>Ūdensapgādes sistēmas hidrauliskās pārbaude un sistēmas skalošana, balansēšana un balansēšanas aktu sastādīšana</t>
  </si>
  <si>
    <t xml:space="preserve">Tāme sastādīta </t>
  </si>
  <si>
    <t>Siltuma sadalītāja datu savācējs un cits saistītais aprīkojums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</si>
</sst>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;"/>
    <numFmt numFmtId="165" formatCode="0;;"/>
    <numFmt numFmtId="166" formatCode="0.0%"/>
  </numFmts>
  <fonts count="10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b/>
      <sz val="8"/>
      <color rgb="FF0000FF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i/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0" fontId="3" fillId="2" borderId="0">
      <alignment vertical="center" wrapText="1"/>
    </xf>
  </cellStyleXfs>
  <cellXfs count="1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vertical="top" wrapText="1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2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164" fontId="1" fillId="0" borderId="45" xfId="2" applyNumberFormat="1" applyFont="1" applyBorder="1" applyAlignment="1">
      <alignment horizontal="center" vertical="center"/>
    </xf>
    <xf numFmtId="164" fontId="2" fillId="0" borderId="46" xfId="2" applyNumberFormat="1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1" fillId="0" borderId="6" xfId="0" applyFont="1" applyBorder="1" applyAlignment="1">
      <alignment wrapText="1"/>
    </xf>
    <xf numFmtId="164" fontId="6" fillId="0" borderId="29" xfId="0" applyNumberFormat="1" applyFont="1" applyBorder="1" applyAlignment="1">
      <alignment vertical="top" wrapText="1"/>
    </xf>
    <xf numFmtId="164" fontId="7" fillId="0" borderId="29" xfId="0" applyNumberFormat="1" applyFont="1" applyBorder="1" applyAlignment="1">
      <alignment vertical="top" wrapText="1"/>
    </xf>
    <xf numFmtId="164" fontId="8" fillId="0" borderId="46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right" vertical="top" wrapText="1"/>
    </xf>
    <xf numFmtId="164" fontId="5" fillId="0" borderId="29" xfId="0" applyNumberFormat="1" applyFont="1" applyBorder="1" applyAlignment="1">
      <alignment horizontal="right" vertical="top" wrapText="1"/>
    </xf>
    <xf numFmtId="164" fontId="9" fillId="0" borderId="29" xfId="0" applyNumberFormat="1" applyFont="1" applyBorder="1" applyAlignment="1">
      <alignment vertical="top" wrapText="1"/>
    </xf>
    <xf numFmtId="164" fontId="7" fillId="0" borderId="29" xfId="0" applyNumberFormat="1" applyFont="1" applyFill="1" applyBorder="1" applyAlignment="1">
      <alignment vertical="top"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 vertical="justify"/>
    </xf>
    <xf numFmtId="164" fontId="2" fillId="0" borderId="41" xfId="0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 wrapText="1"/>
    </xf>
    <xf numFmtId="0" fontId="1" fillId="0" borderId="0" xfId="0" applyFont="1" applyAlignment="1">
      <alignment horizontal="center" vertical="justify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41" xfId="0" applyNumberFormat="1" applyFont="1" applyBorder="1" applyAlignment="1">
      <alignment horizontal="left"/>
    </xf>
    <xf numFmtId="164" fontId="1" fillId="0" borderId="39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</cellXfs>
  <cellStyles count="5">
    <cellStyle name="Normal" xfId="0" builtinId="0"/>
    <cellStyle name="Normal 2" xfId="2"/>
    <cellStyle name="Parasts 2" xfId="4"/>
    <cellStyle name="Обычный_33. OZOLNIEKU NOVADA DOME_OZO SKOLA_TELPU, GAITENU, KAPNU TELPU REMONTS_TAME_VADIMS_2011_02_25_melnraksts" xfId="1"/>
    <cellStyle name="Обычный_saulkrasti_tame" xfId="3"/>
  </cellStyles>
  <dxfs count="263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C36"/>
  <sheetViews>
    <sheetView topLeftCell="A7" workbookViewId="0">
      <selection activeCell="A36" sqref="A36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ht="10.15" x14ac:dyDescent="0.2">
      <c r="C2" s="2" t="s">
        <v>0</v>
      </c>
    </row>
    <row r="3" spans="1:3" ht="10.15" x14ac:dyDescent="0.2">
      <c r="A3" s="2"/>
      <c r="B3" s="3"/>
      <c r="C3" s="3"/>
    </row>
    <row r="4" spans="1:3" x14ac:dyDescent="0.2">
      <c r="B4" s="103" t="s">
        <v>1</v>
      </c>
      <c r="C4" s="103"/>
    </row>
    <row r="5" spans="1:3" ht="10.15" x14ac:dyDescent="0.2">
      <c r="A5" s="2"/>
      <c r="B5" s="2"/>
      <c r="C5" s="2"/>
    </row>
    <row r="6" spans="1:3" ht="10.15" x14ac:dyDescent="0.2">
      <c r="C6" s="4" t="s">
        <v>2</v>
      </c>
    </row>
    <row r="8" spans="1:3" ht="10.15" x14ac:dyDescent="0.2">
      <c r="B8" s="104" t="s">
        <v>3</v>
      </c>
      <c r="C8" s="104"/>
    </row>
    <row r="11" spans="1:3" x14ac:dyDescent="0.2">
      <c r="B11" s="2" t="s">
        <v>4</v>
      </c>
    </row>
    <row r="12" spans="1:3" x14ac:dyDescent="0.2">
      <c r="B12" s="85" t="s">
        <v>52</v>
      </c>
    </row>
    <row r="13" spans="1:3" ht="33.75" x14ac:dyDescent="0.2">
      <c r="A13" s="4" t="s">
        <v>5</v>
      </c>
      <c r="B13" s="78" t="s">
        <v>58</v>
      </c>
      <c r="C13" s="78"/>
    </row>
    <row r="14" spans="1:3" ht="33.75" x14ac:dyDescent="0.2">
      <c r="A14" s="4" t="s">
        <v>6</v>
      </c>
      <c r="B14" s="78" t="s">
        <v>58</v>
      </c>
      <c r="C14" s="78"/>
    </row>
    <row r="15" spans="1:3" x14ac:dyDescent="0.2">
      <c r="A15" s="4" t="s">
        <v>7</v>
      </c>
      <c r="B15" s="77" t="s">
        <v>57</v>
      </c>
      <c r="C15" s="77"/>
    </row>
    <row r="16" spans="1:3" x14ac:dyDescent="0.2">
      <c r="A16" s="4" t="s">
        <v>8</v>
      </c>
      <c r="B16" s="76"/>
      <c r="C16" s="76"/>
    </row>
    <row r="17" spans="1:3" ht="10.9" thickBot="1" x14ac:dyDescent="0.25"/>
    <row r="18" spans="1:3" ht="10.15" x14ac:dyDescent="0.2">
      <c r="A18" s="5" t="s">
        <v>9</v>
      </c>
      <c r="B18" s="6" t="s">
        <v>10</v>
      </c>
      <c r="C18" s="7" t="s">
        <v>11</v>
      </c>
    </row>
    <row r="19" spans="1:3" ht="33.75" x14ac:dyDescent="0.2">
      <c r="A19" s="80">
        <v>1</v>
      </c>
      <c r="B19" s="94" t="s">
        <v>58</v>
      </c>
      <c r="C19" s="9">
        <f>'Kops a'!E29</f>
        <v>0</v>
      </c>
    </row>
    <row r="20" spans="1:3" ht="10.15" x14ac:dyDescent="0.2">
      <c r="A20" s="81"/>
      <c r="B20" s="82"/>
      <c r="C20" s="10"/>
    </row>
    <row r="21" spans="1:3" ht="10.15" x14ac:dyDescent="0.2">
      <c r="A21" s="83"/>
      <c r="B21" s="8"/>
      <c r="C21" s="10"/>
    </row>
    <row r="22" spans="1:3" ht="10.15" x14ac:dyDescent="0.2">
      <c r="A22" s="83"/>
      <c r="B22" s="8"/>
      <c r="C22" s="10"/>
    </row>
    <row r="23" spans="1:3" ht="10.15" x14ac:dyDescent="0.2">
      <c r="A23" s="83"/>
      <c r="B23" s="8"/>
      <c r="C23" s="10"/>
    </row>
    <row r="24" spans="1:3" ht="10.15" x14ac:dyDescent="0.2">
      <c r="A24" s="83"/>
      <c r="B24" s="8"/>
      <c r="C24" s="10"/>
    </row>
    <row r="25" spans="1:3" ht="10.9" thickBot="1" x14ac:dyDescent="0.25">
      <c r="A25" s="84"/>
      <c r="B25" s="53"/>
      <c r="C25" s="54"/>
    </row>
    <row r="26" spans="1:3" ht="12" thickBot="1" x14ac:dyDescent="0.25">
      <c r="A26" s="11"/>
      <c r="B26" s="12" t="s">
        <v>12</v>
      </c>
      <c r="C26" s="13">
        <f>SUM(C19:C25)</f>
        <v>0</v>
      </c>
    </row>
    <row r="27" spans="1:3" ht="10.9" thickBot="1" x14ac:dyDescent="0.25">
      <c r="B27" s="14"/>
      <c r="C27" s="15"/>
    </row>
    <row r="28" spans="1:3" ht="10.9" thickBot="1" x14ac:dyDescent="0.25">
      <c r="A28" s="105" t="s">
        <v>13</v>
      </c>
      <c r="B28" s="106"/>
      <c r="C28" s="16">
        <f>ROUND(C26*21%,2)</f>
        <v>0</v>
      </c>
    </row>
    <row r="31" spans="1:3" x14ac:dyDescent="0.2">
      <c r="A31" s="1" t="s">
        <v>14</v>
      </c>
      <c r="B31" s="107"/>
      <c r="C31" s="107"/>
    </row>
    <row r="32" spans="1:3" x14ac:dyDescent="0.2">
      <c r="B32" s="102" t="s">
        <v>15</v>
      </c>
      <c r="C32" s="102"/>
    </row>
    <row r="34" spans="1:3" x14ac:dyDescent="0.2">
      <c r="A34" s="1" t="s">
        <v>53</v>
      </c>
      <c r="B34" s="17"/>
      <c r="C34" s="17"/>
    </row>
    <row r="35" spans="1:3" ht="10.15" x14ac:dyDescent="0.2">
      <c r="A35" s="17"/>
      <c r="B35" s="17"/>
      <c r="C35" s="17"/>
    </row>
    <row r="36" spans="1:3" x14ac:dyDescent="0.2">
      <c r="A36" s="1" t="s">
        <v>466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262" priority="9" operator="equal">
      <formula>0</formula>
    </cfRule>
  </conditionalFormatting>
  <conditionalFormatting sqref="B13:B16">
    <cfRule type="cellIs" dxfId="261" priority="8" operator="equal">
      <formula>0</formula>
    </cfRule>
  </conditionalFormatting>
  <conditionalFormatting sqref="B19">
    <cfRule type="cellIs" dxfId="260" priority="7" operator="equal">
      <formula>0</formula>
    </cfRule>
  </conditionalFormatting>
  <conditionalFormatting sqref="B34">
    <cfRule type="cellIs" dxfId="259" priority="5" operator="equal">
      <formula>0</formula>
    </cfRule>
  </conditionalFormatting>
  <conditionalFormatting sqref="B31:C31">
    <cfRule type="cellIs" dxfId="258" priority="3" operator="equal">
      <formula>0</formula>
    </cfRule>
  </conditionalFormatting>
  <conditionalFormatting sqref="A19">
    <cfRule type="cellIs" dxfId="257" priority="2" operator="equal">
      <formula>0</formula>
    </cfRule>
  </conditionalFormatting>
  <conditionalFormatting sqref="A36">
    <cfRule type="containsText" dxfId="256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63"/>
  <sheetViews>
    <sheetView topLeftCell="A46" workbookViewId="0">
      <selection activeCell="I49" sqref="I49:J50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a'!A22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0" t="s">
        <v>310</v>
      </c>
      <c r="D2" s="150"/>
      <c r="E2" s="150"/>
      <c r="F2" s="150"/>
      <c r="G2" s="150"/>
      <c r="H2" s="150"/>
      <c r="I2" s="150"/>
      <c r="J2" s="29"/>
    </row>
    <row r="3" spans="1:16" x14ac:dyDescent="0.2">
      <c r="A3" s="30"/>
      <c r="B3" s="30"/>
      <c r="C3" s="111" t="s">
        <v>17</v>
      </c>
      <c r="D3" s="111"/>
      <c r="E3" s="111"/>
      <c r="F3" s="111"/>
      <c r="G3" s="111"/>
      <c r="H3" s="111"/>
      <c r="I3" s="111"/>
      <c r="J3" s="30"/>
    </row>
    <row r="4" spans="1:16" x14ac:dyDescent="0.2">
      <c r="A4" s="30"/>
      <c r="B4" s="30"/>
      <c r="C4" s="151" t="s">
        <v>52</v>
      </c>
      <c r="D4" s="151"/>
      <c r="E4" s="151"/>
      <c r="F4" s="151"/>
      <c r="G4" s="151"/>
      <c r="H4" s="151"/>
      <c r="I4" s="151"/>
      <c r="J4" s="30"/>
    </row>
    <row r="5" spans="1:16" ht="24.95" customHeight="1" x14ac:dyDescent="0.2">
      <c r="A5" s="23"/>
      <c r="B5" s="23"/>
      <c r="C5" s="27" t="s">
        <v>5</v>
      </c>
      <c r="D5" s="163" t="str">
        <f>'Kops a'!D6</f>
        <v>Daudzdzīvokļu dzīvojamās mājas, Lielajā ielā 13, Jelgavā vienkāršotas fasādes atjaunošana un pamatu pastiprināšana</v>
      </c>
      <c r="E5" s="163"/>
      <c r="F5" s="163"/>
      <c r="G5" s="163"/>
      <c r="H5" s="163"/>
      <c r="I5" s="163"/>
      <c r="J5" s="163"/>
      <c r="K5" s="163"/>
      <c r="L5" s="163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63" t="str">
        <f>'Kops a'!D7</f>
        <v>Daudzdzīvokļu dzīvojamās mājas, Lielajā ielā 13, Jelgavā vienkāršotas fasādes atjaunošana un pamatu pastiprināšana</v>
      </c>
      <c r="E6" s="163"/>
      <c r="F6" s="163"/>
      <c r="G6" s="163"/>
      <c r="H6" s="163"/>
      <c r="I6" s="163"/>
      <c r="J6" s="163"/>
      <c r="K6" s="163"/>
      <c r="L6" s="16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3" t="str">
        <f>'Kops a'!D8</f>
        <v>Lielā iela 13, Jelgava</v>
      </c>
      <c r="E7" s="163"/>
      <c r="F7" s="163"/>
      <c r="G7" s="163"/>
      <c r="H7" s="163"/>
      <c r="I7" s="163"/>
      <c r="J7" s="163"/>
      <c r="K7" s="163"/>
      <c r="L7" s="16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3">
        <f>'Kops a'!D9</f>
        <v>0</v>
      </c>
      <c r="E8" s="163"/>
      <c r="F8" s="163"/>
      <c r="G8" s="163"/>
      <c r="H8" s="163"/>
      <c r="I8" s="163"/>
      <c r="J8" s="163"/>
      <c r="K8" s="163"/>
      <c r="L8" s="163"/>
      <c r="M8" s="17"/>
      <c r="N8" s="17"/>
      <c r="O8" s="17"/>
      <c r="P8" s="17"/>
    </row>
    <row r="9" spans="1:16" ht="11.25" customHeight="1" x14ac:dyDescent="0.2">
      <c r="A9" s="149" t="s">
        <v>56</v>
      </c>
      <c r="B9" s="149"/>
      <c r="C9" s="149"/>
      <c r="D9" s="149"/>
      <c r="E9" s="149"/>
      <c r="F9" s="149"/>
      <c r="G9" s="149"/>
      <c r="H9" s="149"/>
      <c r="I9" s="149"/>
      <c r="J9" s="155" t="s">
        <v>39</v>
      </c>
      <c r="K9" s="155"/>
      <c r="L9" s="155"/>
      <c r="M9" s="155"/>
      <c r="N9" s="162">
        <f>P51</f>
        <v>0</v>
      </c>
      <c r="O9" s="162"/>
      <c r="P9" s="31"/>
    </row>
    <row r="10" spans="1:16" ht="10.15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A57</f>
        <v xml:space="preserve">Tāme sastādīta </v>
      </c>
    </row>
    <row r="11" spans="1:16" ht="10.9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3" t="s">
        <v>23</v>
      </c>
      <c r="B12" s="157" t="s">
        <v>40</v>
      </c>
      <c r="C12" s="153" t="s">
        <v>41</v>
      </c>
      <c r="D12" s="160" t="s">
        <v>42</v>
      </c>
      <c r="E12" s="164" t="s">
        <v>43</v>
      </c>
      <c r="F12" s="152" t="s">
        <v>44</v>
      </c>
      <c r="G12" s="153"/>
      <c r="H12" s="153"/>
      <c r="I12" s="153"/>
      <c r="J12" s="153"/>
      <c r="K12" s="154"/>
      <c r="L12" s="152" t="s">
        <v>45</v>
      </c>
      <c r="M12" s="153"/>
      <c r="N12" s="153"/>
      <c r="O12" s="153"/>
      <c r="P12" s="154"/>
    </row>
    <row r="13" spans="1:16" ht="126.75" customHeight="1" thickBot="1" x14ac:dyDescent="0.25">
      <c r="A13" s="156"/>
      <c r="B13" s="158"/>
      <c r="C13" s="159"/>
      <c r="D13" s="161"/>
      <c r="E13" s="165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38"/>
      <c r="B14" s="39"/>
      <c r="C14" s="95" t="s">
        <v>305</v>
      </c>
      <c r="D14" s="25"/>
      <c r="E14" s="66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1.1000000000000001</v>
      </c>
      <c r="B15" s="39"/>
      <c r="C15" s="96" t="s">
        <v>306</v>
      </c>
      <c r="D15" s="25" t="s">
        <v>86</v>
      </c>
      <c r="E15" s="97">
        <v>1</v>
      </c>
      <c r="F15" s="67"/>
      <c r="G15" s="64"/>
      <c r="H15" s="48">
        <f>ROUND(F15*G15,2)</f>
        <v>0</v>
      </c>
      <c r="I15" s="64"/>
      <c r="J15" s="64">
        <f>ROUND(H15*0.5,2)</f>
        <v>0</v>
      </c>
      <c r="K15" s="49">
        <f t="shared" ref="K15:K50" si="0">SUM(H15:J15)</f>
        <v>0</v>
      </c>
      <c r="L15" s="50">
        <f t="shared" ref="L15:L50" si="1">ROUND(E15*F15,2)</f>
        <v>0</v>
      </c>
      <c r="M15" s="48">
        <f t="shared" ref="M15:M50" si="2">ROUND(H15*E15,2)</f>
        <v>0</v>
      </c>
      <c r="N15" s="48">
        <f t="shared" ref="N15:N50" si="3">ROUND(I15*E15,2)</f>
        <v>0</v>
      </c>
      <c r="O15" s="48">
        <f t="shared" ref="O15:O50" si="4">ROUND(J15*E15,2)</f>
        <v>0</v>
      </c>
      <c r="P15" s="49">
        <f t="shared" ref="P15:P50" si="5">SUM(M15:O15)</f>
        <v>0</v>
      </c>
    </row>
    <row r="16" spans="1:16" x14ac:dyDescent="0.2">
      <c r="A16" s="38">
        <v>2</v>
      </c>
      <c r="B16" s="39"/>
      <c r="C16" s="96" t="s">
        <v>307</v>
      </c>
      <c r="D16" s="25" t="s">
        <v>73</v>
      </c>
      <c r="E16" s="97">
        <v>71.34</v>
      </c>
      <c r="F16" s="67"/>
      <c r="G16" s="64"/>
      <c r="H16" s="48">
        <f>ROUND(F16*G16,2)</f>
        <v>0</v>
      </c>
      <c r="I16" s="64"/>
      <c r="J16" s="64">
        <f>ROUND(H16*0.5,2)</f>
        <v>0</v>
      </c>
      <c r="K16" s="49">
        <f t="shared" si="0"/>
        <v>0</v>
      </c>
      <c r="L16" s="50">
        <f t="shared" si="1"/>
        <v>0</v>
      </c>
      <c r="M16" s="48">
        <f t="shared" si="2"/>
        <v>0</v>
      </c>
      <c r="N16" s="48">
        <f t="shared" si="3"/>
        <v>0</v>
      </c>
      <c r="O16" s="48">
        <f t="shared" si="4"/>
        <v>0</v>
      </c>
      <c r="P16" s="49">
        <f t="shared" si="5"/>
        <v>0</v>
      </c>
    </row>
    <row r="17" spans="1:16" ht="22.5" x14ac:dyDescent="0.2">
      <c r="A17" s="38">
        <v>2.9</v>
      </c>
      <c r="B17" s="39"/>
      <c r="C17" s="96" t="s">
        <v>308</v>
      </c>
      <c r="D17" s="25" t="s">
        <v>61</v>
      </c>
      <c r="E17" s="97">
        <v>183.04</v>
      </c>
      <c r="F17" s="67"/>
      <c r="G17" s="64"/>
      <c r="H17" s="48">
        <f t="shared" ref="H17:H18" si="6">ROUND(F17*G17,2)</f>
        <v>0</v>
      </c>
      <c r="I17" s="64">
        <v>0</v>
      </c>
      <c r="J17" s="64">
        <f>ROUND(H17*0.26,2)</f>
        <v>0</v>
      </c>
      <c r="K17" s="49">
        <f t="shared" si="0"/>
        <v>0</v>
      </c>
      <c r="L17" s="50">
        <f t="shared" si="1"/>
        <v>0</v>
      </c>
      <c r="M17" s="48">
        <f t="shared" si="2"/>
        <v>0</v>
      </c>
      <c r="N17" s="48">
        <f t="shared" si="3"/>
        <v>0</v>
      </c>
      <c r="O17" s="48">
        <f t="shared" si="4"/>
        <v>0</v>
      </c>
      <c r="P17" s="49">
        <f t="shared" si="5"/>
        <v>0</v>
      </c>
    </row>
    <row r="18" spans="1:16" ht="22.5" x14ac:dyDescent="0.2">
      <c r="A18" s="38">
        <v>3.8</v>
      </c>
      <c r="B18" s="39"/>
      <c r="C18" s="96" t="s">
        <v>309</v>
      </c>
      <c r="D18" s="25" t="s">
        <v>61</v>
      </c>
      <c r="E18" s="97">
        <v>97.74</v>
      </c>
      <c r="F18" s="67"/>
      <c r="G18" s="64"/>
      <c r="H18" s="48">
        <f t="shared" si="6"/>
        <v>0</v>
      </c>
      <c r="I18" s="64"/>
      <c r="J18" s="64"/>
      <c r="K18" s="49">
        <f t="shared" si="0"/>
        <v>0</v>
      </c>
      <c r="L18" s="50">
        <f t="shared" si="1"/>
        <v>0</v>
      </c>
      <c r="M18" s="48">
        <f t="shared" si="2"/>
        <v>0</v>
      </c>
      <c r="N18" s="48">
        <f t="shared" si="3"/>
        <v>0</v>
      </c>
      <c r="O18" s="48">
        <f t="shared" si="4"/>
        <v>0</v>
      </c>
      <c r="P18" s="49">
        <f t="shared" si="5"/>
        <v>0</v>
      </c>
    </row>
    <row r="19" spans="1:16" x14ac:dyDescent="0.2">
      <c r="A19" s="38"/>
      <c r="B19" s="39"/>
      <c r="C19" s="95" t="s">
        <v>310</v>
      </c>
      <c r="D19" s="25"/>
      <c r="E19" s="66"/>
      <c r="F19" s="67"/>
      <c r="G19" s="64"/>
      <c r="H19" s="48"/>
      <c r="I19" s="64"/>
      <c r="J19" s="64"/>
      <c r="K19" s="49">
        <f t="shared" si="0"/>
        <v>0</v>
      </c>
      <c r="L19" s="50">
        <f t="shared" si="1"/>
        <v>0</v>
      </c>
      <c r="M19" s="48">
        <f t="shared" si="2"/>
        <v>0</v>
      </c>
      <c r="N19" s="48">
        <f t="shared" si="3"/>
        <v>0</v>
      </c>
      <c r="O19" s="48">
        <f t="shared" si="4"/>
        <v>0</v>
      </c>
      <c r="P19" s="49">
        <f t="shared" si="5"/>
        <v>0</v>
      </c>
    </row>
    <row r="20" spans="1:16" ht="45" x14ac:dyDescent="0.2">
      <c r="A20" s="38">
        <v>1</v>
      </c>
      <c r="B20" s="39"/>
      <c r="C20" s="96" t="s">
        <v>311</v>
      </c>
      <c r="D20" s="25" t="s">
        <v>61</v>
      </c>
      <c r="E20" s="97">
        <v>6.19</v>
      </c>
      <c r="F20" s="67"/>
      <c r="G20" s="64"/>
      <c r="H20" s="48">
        <f t="shared" ref="H20:H31" si="7">ROUND(F20*G20,2)</f>
        <v>0</v>
      </c>
      <c r="I20" s="64"/>
      <c r="J20" s="64"/>
      <c r="K20" s="49">
        <f t="shared" si="0"/>
        <v>0</v>
      </c>
      <c r="L20" s="50">
        <f t="shared" si="1"/>
        <v>0</v>
      </c>
      <c r="M20" s="48">
        <f t="shared" si="2"/>
        <v>0</v>
      </c>
      <c r="N20" s="48">
        <f t="shared" si="3"/>
        <v>0</v>
      </c>
      <c r="O20" s="48">
        <f t="shared" si="4"/>
        <v>0</v>
      </c>
      <c r="P20" s="49">
        <f t="shared" si="5"/>
        <v>0</v>
      </c>
    </row>
    <row r="21" spans="1:16" x14ac:dyDescent="0.2">
      <c r="A21" s="38">
        <v>2</v>
      </c>
      <c r="B21" s="39"/>
      <c r="C21" s="98" t="s">
        <v>322</v>
      </c>
      <c r="D21" s="25" t="s">
        <v>61</v>
      </c>
      <c r="E21" s="97">
        <f>E20*1.2</f>
        <v>7.43</v>
      </c>
      <c r="F21" s="67"/>
      <c r="G21" s="64"/>
      <c r="H21" s="48"/>
      <c r="I21" s="64"/>
      <c r="J21" s="64"/>
      <c r="K21" s="49">
        <f t="shared" si="0"/>
        <v>0</v>
      </c>
      <c r="L21" s="50">
        <f t="shared" si="1"/>
        <v>0</v>
      </c>
      <c r="M21" s="48">
        <f t="shared" si="2"/>
        <v>0</v>
      </c>
      <c r="N21" s="48">
        <f t="shared" si="3"/>
        <v>0</v>
      </c>
      <c r="O21" s="48">
        <f t="shared" si="4"/>
        <v>0</v>
      </c>
      <c r="P21" s="49">
        <f t="shared" si="5"/>
        <v>0</v>
      </c>
    </row>
    <row r="22" spans="1:16" x14ac:dyDescent="0.2">
      <c r="A22" s="38">
        <v>3</v>
      </c>
      <c r="B22" s="39"/>
      <c r="C22" s="96" t="s">
        <v>312</v>
      </c>
      <c r="D22" s="25" t="s">
        <v>73</v>
      </c>
      <c r="E22" s="97">
        <v>61.7</v>
      </c>
      <c r="F22" s="67"/>
      <c r="G22" s="64"/>
      <c r="H22" s="48">
        <f t="shared" ref="H22:H23" si="8">ROUND(F22*G22,2)</f>
        <v>0</v>
      </c>
      <c r="I22" s="64"/>
      <c r="J22" s="64"/>
      <c r="K22" s="49">
        <f t="shared" si="0"/>
        <v>0</v>
      </c>
      <c r="L22" s="50">
        <f t="shared" si="1"/>
        <v>0</v>
      </c>
      <c r="M22" s="48">
        <f t="shared" si="2"/>
        <v>0</v>
      </c>
      <c r="N22" s="48">
        <f t="shared" si="3"/>
        <v>0</v>
      </c>
      <c r="O22" s="48">
        <f t="shared" si="4"/>
        <v>0</v>
      </c>
      <c r="P22" s="49">
        <f t="shared" si="5"/>
        <v>0</v>
      </c>
    </row>
    <row r="23" spans="1:16" ht="45" x14ac:dyDescent="0.2">
      <c r="A23" s="38">
        <v>4</v>
      </c>
      <c r="B23" s="39"/>
      <c r="C23" s="96" t="s">
        <v>313</v>
      </c>
      <c r="D23" s="25" t="s">
        <v>105</v>
      </c>
      <c r="E23" s="97">
        <v>1552.4</v>
      </c>
      <c r="F23" s="67"/>
      <c r="G23" s="64"/>
      <c r="H23" s="48">
        <f t="shared" si="8"/>
        <v>0</v>
      </c>
      <c r="I23" s="64"/>
      <c r="J23" s="64"/>
      <c r="K23" s="49">
        <f t="shared" si="0"/>
        <v>0</v>
      </c>
      <c r="L23" s="50">
        <f t="shared" si="1"/>
        <v>0</v>
      </c>
      <c r="M23" s="48">
        <f t="shared" si="2"/>
        <v>0</v>
      </c>
      <c r="N23" s="48">
        <f t="shared" si="3"/>
        <v>0</v>
      </c>
      <c r="O23" s="48">
        <f t="shared" si="4"/>
        <v>0</v>
      </c>
      <c r="P23" s="49">
        <f t="shared" si="5"/>
        <v>0</v>
      </c>
    </row>
    <row r="24" spans="1:16" x14ac:dyDescent="0.2">
      <c r="A24" s="38">
        <v>5</v>
      </c>
      <c r="B24" s="39"/>
      <c r="C24" s="98" t="s">
        <v>323</v>
      </c>
      <c r="D24" s="25" t="s">
        <v>105</v>
      </c>
      <c r="E24" s="97">
        <f>(338.9+44.9)*1.1</f>
        <v>422.18</v>
      </c>
      <c r="F24" s="67"/>
      <c r="G24" s="64"/>
      <c r="H24" s="48"/>
      <c r="I24" s="64"/>
      <c r="J24" s="64"/>
      <c r="K24" s="49">
        <f t="shared" si="0"/>
        <v>0</v>
      </c>
      <c r="L24" s="50">
        <f t="shared" si="1"/>
        <v>0</v>
      </c>
      <c r="M24" s="48">
        <f t="shared" si="2"/>
        <v>0</v>
      </c>
      <c r="N24" s="48">
        <f t="shared" si="3"/>
        <v>0</v>
      </c>
      <c r="O24" s="48">
        <f t="shared" si="4"/>
        <v>0</v>
      </c>
      <c r="P24" s="49">
        <f t="shared" si="5"/>
        <v>0</v>
      </c>
    </row>
    <row r="25" spans="1:16" ht="22.5" x14ac:dyDescent="0.2">
      <c r="A25" s="38">
        <v>6</v>
      </c>
      <c r="B25" s="39"/>
      <c r="C25" s="98" t="s">
        <v>324</v>
      </c>
      <c r="D25" s="25" t="s">
        <v>105</v>
      </c>
      <c r="E25" s="97">
        <f>(52.7+6.8)*1.1</f>
        <v>65.45</v>
      </c>
      <c r="F25" s="67"/>
      <c r="G25" s="64"/>
      <c r="H25" s="48"/>
      <c r="I25" s="64"/>
      <c r="J25" s="64"/>
      <c r="K25" s="49">
        <f t="shared" si="0"/>
        <v>0</v>
      </c>
      <c r="L25" s="50">
        <f t="shared" si="1"/>
        <v>0</v>
      </c>
      <c r="M25" s="48">
        <f t="shared" si="2"/>
        <v>0</v>
      </c>
      <c r="N25" s="48">
        <f t="shared" si="3"/>
        <v>0</v>
      </c>
      <c r="O25" s="48">
        <f t="shared" si="4"/>
        <v>0</v>
      </c>
      <c r="P25" s="49">
        <f t="shared" si="5"/>
        <v>0</v>
      </c>
    </row>
    <row r="26" spans="1:16" x14ac:dyDescent="0.2">
      <c r="A26" s="38">
        <v>7</v>
      </c>
      <c r="B26" s="39"/>
      <c r="C26" s="98" t="s">
        <v>325</v>
      </c>
      <c r="D26" s="25" t="s">
        <v>105</v>
      </c>
      <c r="E26" s="97">
        <f>(569.6+75.7)*1.1</f>
        <v>709.83</v>
      </c>
      <c r="F26" s="67"/>
      <c r="G26" s="64"/>
      <c r="H26" s="48"/>
      <c r="I26" s="64"/>
      <c r="J26" s="64"/>
      <c r="K26" s="49">
        <f t="shared" si="0"/>
        <v>0</v>
      </c>
      <c r="L26" s="50">
        <f t="shared" si="1"/>
        <v>0</v>
      </c>
      <c r="M26" s="48">
        <f t="shared" si="2"/>
        <v>0</v>
      </c>
      <c r="N26" s="48">
        <f t="shared" si="3"/>
        <v>0</v>
      </c>
      <c r="O26" s="48">
        <f t="shared" si="4"/>
        <v>0</v>
      </c>
      <c r="P26" s="49">
        <f t="shared" si="5"/>
        <v>0</v>
      </c>
    </row>
    <row r="27" spans="1:16" x14ac:dyDescent="0.2">
      <c r="A27" s="38">
        <v>8</v>
      </c>
      <c r="B27" s="39"/>
      <c r="C27" s="98" t="s">
        <v>326</v>
      </c>
      <c r="D27" s="25" t="s">
        <v>105</v>
      </c>
      <c r="E27" s="97">
        <f>(409.2+54.6)*1.1</f>
        <v>510.18</v>
      </c>
      <c r="F27" s="67"/>
      <c r="G27" s="64"/>
      <c r="H27" s="48"/>
      <c r="I27" s="64"/>
      <c r="J27" s="64"/>
      <c r="K27" s="49">
        <f t="shared" si="0"/>
        <v>0</v>
      </c>
      <c r="L27" s="50">
        <f t="shared" si="1"/>
        <v>0</v>
      </c>
      <c r="M27" s="48">
        <f t="shared" si="2"/>
        <v>0</v>
      </c>
      <c r="N27" s="48">
        <f t="shared" si="3"/>
        <v>0</v>
      </c>
      <c r="O27" s="48">
        <f t="shared" si="4"/>
        <v>0</v>
      </c>
      <c r="P27" s="49">
        <f t="shared" si="5"/>
        <v>0</v>
      </c>
    </row>
    <row r="28" spans="1:16" x14ac:dyDescent="0.2">
      <c r="A28" s="38">
        <v>9</v>
      </c>
      <c r="B28" s="39"/>
      <c r="C28" s="98" t="s">
        <v>327</v>
      </c>
      <c r="D28" s="25" t="s">
        <v>314</v>
      </c>
      <c r="E28" s="97">
        <v>122</v>
      </c>
      <c r="F28" s="67"/>
      <c r="G28" s="64"/>
      <c r="H28" s="48"/>
      <c r="I28" s="64"/>
      <c r="J28" s="64"/>
      <c r="K28" s="49">
        <f t="shared" si="0"/>
        <v>0</v>
      </c>
      <c r="L28" s="50">
        <f t="shared" si="1"/>
        <v>0</v>
      </c>
      <c r="M28" s="48">
        <f t="shared" si="2"/>
        <v>0</v>
      </c>
      <c r="N28" s="48">
        <f t="shared" si="3"/>
        <v>0</v>
      </c>
      <c r="O28" s="48">
        <f t="shared" si="4"/>
        <v>0</v>
      </c>
      <c r="P28" s="49">
        <f t="shared" si="5"/>
        <v>0</v>
      </c>
    </row>
    <row r="29" spans="1:16" x14ac:dyDescent="0.2">
      <c r="A29" s="38">
        <v>10</v>
      </c>
      <c r="B29" s="39"/>
      <c r="C29" s="96" t="s">
        <v>315</v>
      </c>
      <c r="D29" s="25" t="s">
        <v>61</v>
      </c>
      <c r="E29" s="97">
        <v>22.25</v>
      </c>
      <c r="F29" s="67"/>
      <c r="G29" s="64"/>
      <c r="H29" s="48">
        <f t="shared" ref="H29" si="9">ROUND(F29*G29,2)</f>
        <v>0</v>
      </c>
      <c r="I29" s="64"/>
      <c r="J29" s="64"/>
      <c r="K29" s="49">
        <f t="shared" si="0"/>
        <v>0</v>
      </c>
      <c r="L29" s="50">
        <f t="shared" si="1"/>
        <v>0</v>
      </c>
      <c r="M29" s="48">
        <f t="shared" si="2"/>
        <v>0</v>
      </c>
      <c r="N29" s="48">
        <f t="shared" si="3"/>
        <v>0</v>
      </c>
      <c r="O29" s="48">
        <f t="shared" si="4"/>
        <v>0</v>
      </c>
      <c r="P29" s="49">
        <f t="shared" si="5"/>
        <v>0</v>
      </c>
    </row>
    <row r="30" spans="1:16" ht="10.15" x14ac:dyDescent="0.2">
      <c r="A30" s="38">
        <v>11</v>
      </c>
      <c r="B30" s="39"/>
      <c r="C30" s="98" t="s">
        <v>328</v>
      </c>
      <c r="D30" s="25" t="s">
        <v>61</v>
      </c>
      <c r="E30" s="97">
        <f>E29*1.15</f>
        <v>25.59</v>
      </c>
      <c r="F30" s="67"/>
      <c r="G30" s="64"/>
      <c r="H30" s="48"/>
      <c r="I30" s="64"/>
      <c r="J30" s="64"/>
      <c r="K30" s="49">
        <f t="shared" si="0"/>
        <v>0</v>
      </c>
      <c r="L30" s="50">
        <f t="shared" si="1"/>
        <v>0</v>
      </c>
      <c r="M30" s="48">
        <f t="shared" si="2"/>
        <v>0</v>
      </c>
      <c r="N30" s="48">
        <f t="shared" si="3"/>
        <v>0</v>
      </c>
      <c r="O30" s="48">
        <f t="shared" si="4"/>
        <v>0</v>
      </c>
      <c r="P30" s="49">
        <f t="shared" si="5"/>
        <v>0</v>
      </c>
    </row>
    <row r="31" spans="1:16" ht="22.5" x14ac:dyDescent="0.2">
      <c r="A31" s="38">
        <v>12</v>
      </c>
      <c r="B31" s="39"/>
      <c r="C31" s="96" t="s">
        <v>316</v>
      </c>
      <c r="D31" s="25" t="s">
        <v>61</v>
      </c>
      <c r="E31" s="97">
        <v>85.3</v>
      </c>
      <c r="F31" s="67"/>
      <c r="G31" s="64"/>
      <c r="H31" s="48">
        <f t="shared" si="7"/>
        <v>0</v>
      </c>
      <c r="I31" s="64"/>
      <c r="J31" s="64"/>
      <c r="K31" s="49">
        <f t="shared" si="0"/>
        <v>0</v>
      </c>
      <c r="L31" s="50">
        <f t="shared" si="1"/>
        <v>0</v>
      </c>
      <c r="M31" s="48">
        <f t="shared" si="2"/>
        <v>0</v>
      </c>
      <c r="N31" s="48">
        <f t="shared" si="3"/>
        <v>0</v>
      </c>
      <c r="O31" s="48">
        <f t="shared" si="4"/>
        <v>0</v>
      </c>
      <c r="P31" s="49">
        <f t="shared" si="5"/>
        <v>0</v>
      </c>
    </row>
    <row r="32" spans="1:16" x14ac:dyDescent="0.2">
      <c r="A32" s="38"/>
      <c r="B32" s="39"/>
      <c r="C32" s="95" t="s">
        <v>317</v>
      </c>
      <c r="D32" s="25"/>
      <c r="E32" s="66"/>
      <c r="F32" s="67"/>
      <c r="G32" s="64"/>
      <c r="H32" s="48"/>
      <c r="I32" s="64"/>
      <c r="J32" s="64"/>
      <c r="K32" s="49">
        <f t="shared" si="0"/>
        <v>0</v>
      </c>
      <c r="L32" s="50">
        <f t="shared" si="1"/>
        <v>0</v>
      </c>
      <c r="M32" s="48">
        <f t="shared" si="2"/>
        <v>0</v>
      </c>
      <c r="N32" s="48">
        <f t="shared" si="3"/>
        <v>0</v>
      </c>
      <c r="O32" s="48">
        <f t="shared" si="4"/>
        <v>0</v>
      </c>
      <c r="P32" s="49">
        <f t="shared" si="5"/>
        <v>0</v>
      </c>
    </row>
    <row r="33" spans="1:16" ht="22.5" x14ac:dyDescent="0.2">
      <c r="A33" s="38">
        <v>1</v>
      </c>
      <c r="B33" s="39"/>
      <c r="C33" s="96" t="s">
        <v>318</v>
      </c>
      <c r="D33" s="25" t="s">
        <v>61</v>
      </c>
      <c r="E33" s="97">
        <v>3.08</v>
      </c>
      <c r="F33" s="67"/>
      <c r="G33" s="64"/>
      <c r="H33" s="48">
        <f t="shared" ref="H33" si="10">ROUND(F33*G33,2)</f>
        <v>0</v>
      </c>
      <c r="I33" s="64"/>
      <c r="J33" s="64">
        <f t="shared" ref="J33" si="11">ROUND(H33*0.06,2)</f>
        <v>0</v>
      </c>
      <c r="K33" s="49">
        <f t="shared" si="0"/>
        <v>0</v>
      </c>
      <c r="L33" s="50">
        <f t="shared" si="1"/>
        <v>0</v>
      </c>
      <c r="M33" s="48">
        <f t="shared" si="2"/>
        <v>0</v>
      </c>
      <c r="N33" s="48">
        <f t="shared" si="3"/>
        <v>0</v>
      </c>
      <c r="O33" s="48">
        <f t="shared" si="4"/>
        <v>0</v>
      </c>
      <c r="P33" s="49">
        <f t="shared" si="5"/>
        <v>0</v>
      </c>
    </row>
    <row r="34" spans="1:16" x14ac:dyDescent="0.2">
      <c r="A34" s="38">
        <v>2</v>
      </c>
      <c r="B34" s="39"/>
      <c r="C34" s="98" t="s">
        <v>322</v>
      </c>
      <c r="D34" s="25" t="s">
        <v>61</v>
      </c>
      <c r="E34" s="97">
        <f>E33*1.2</f>
        <v>3.7</v>
      </c>
      <c r="F34" s="67"/>
      <c r="G34" s="64"/>
      <c r="H34" s="48"/>
      <c r="I34" s="64"/>
      <c r="J34" s="64"/>
      <c r="K34" s="49">
        <f t="shared" si="0"/>
        <v>0</v>
      </c>
      <c r="L34" s="50">
        <f t="shared" si="1"/>
        <v>0</v>
      </c>
      <c r="M34" s="48">
        <f t="shared" si="2"/>
        <v>0</v>
      </c>
      <c r="N34" s="48">
        <f t="shared" si="3"/>
        <v>0</v>
      </c>
      <c r="O34" s="48">
        <f t="shared" si="4"/>
        <v>0</v>
      </c>
      <c r="P34" s="49">
        <f t="shared" si="5"/>
        <v>0</v>
      </c>
    </row>
    <row r="35" spans="1:16" ht="22.5" x14ac:dyDescent="0.2">
      <c r="A35" s="38">
        <v>3</v>
      </c>
      <c r="B35" s="39"/>
      <c r="C35" s="96" t="s">
        <v>334</v>
      </c>
      <c r="D35" s="25" t="s">
        <v>73</v>
      </c>
      <c r="E35" s="97">
        <v>71.34</v>
      </c>
      <c r="F35" s="67"/>
      <c r="G35" s="64"/>
      <c r="H35" s="48">
        <f t="shared" ref="H35:H37" si="12">ROUND(F35*G35,2)</f>
        <v>0</v>
      </c>
      <c r="I35" s="64"/>
      <c r="J35" s="64"/>
      <c r="K35" s="49">
        <f t="shared" si="0"/>
        <v>0</v>
      </c>
      <c r="L35" s="50">
        <f t="shared" si="1"/>
        <v>0</v>
      </c>
      <c r="M35" s="48">
        <f t="shared" si="2"/>
        <v>0</v>
      </c>
      <c r="N35" s="48">
        <f t="shared" si="3"/>
        <v>0</v>
      </c>
      <c r="O35" s="48">
        <f t="shared" si="4"/>
        <v>0</v>
      </c>
      <c r="P35" s="49">
        <f t="shared" si="5"/>
        <v>0</v>
      </c>
    </row>
    <row r="36" spans="1:16" x14ac:dyDescent="0.2">
      <c r="A36" s="38">
        <v>4</v>
      </c>
      <c r="B36" s="39"/>
      <c r="C36" s="98" t="s">
        <v>329</v>
      </c>
      <c r="D36" s="25" t="s">
        <v>73</v>
      </c>
      <c r="E36" s="97">
        <f>E35*2*1.15</f>
        <v>164.08</v>
      </c>
      <c r="F36" s="67"/>
      <c r="G36" s="64"/>
      <c r="H36" s="48"/>
      <c r="I36" s="64"/>
      <c r="J36" s="64"/>
      <c r="K36" s="49">
        <f t="shared" si="0"/>
        <v>0</v>
      </c>
      <c r="L36" s="50">
        <f t="shared" si="1"/>
        <v>0</v>
      </c>
      <c r="M36" s="48">
        <f t="shared" si="2"/>
        <v>0</v>
      </c>
      <c r="N36" s="48">
        <f t="shared" si="3"/>
        <v>0</v>
      </c>
      <c r="O36" s="48">
        <f t="shared" si="4"/>
        <v>0</v>
      </c>
      <c r="P36" s="49">
        <f t="shared" si="5"/>
        <v>0</v>
      </c>
    </row>
    <row r="37" spans="1:16" ht="22.5" x14ac:dyDescent="0.2">
      <c r="A37" s="38">
        <v>5</v>
      </c>
      <c r="B37" s="39"/>
      <c r="C37" s="96" t="s">
        <v>333</v>
      </c>
      <c r="D37" s="25" t="s">
        <v>105</v>
      </c>
      <c r="E37" s="97">
        <v>998.2</v>
      </c>
      <c r="F37" s="67"/>
      <c r="G37" s="64"/>
      <c r="H37" s="48">
        <f t="shared" si="12"/>
        <v>0</v>
      </c>
      <c r="I37" s="64"/>
      <c r="J37" s="64"/>
      <c r="K37" s="49">
        <f t="shared" si="0"/>
        <v>0</v>
      </c>
      <c r="L37" s="50">
        <f t="shared" si="1"/>
        <v>0</v>
      </c>
      <c r="M37" s="48">
        <f t="shared" si="2"/>
        <v>0</v>
      </c>
      <c r="N37" s="48">
        <f t="shared" si="3"/>
        <v>0</v>
      </c>
      <c r="O37" s="48">
        <f t="shared" si="4"/>
        <v>0</v>
      </c>
      <c r="P37" s="49">
        <f t="shared" si="5"/>
        <v>0</v>
      </c>
    </row>
    <row r="38" spans="1:16" x14ac:dyDescent="0.2">
      <c r="A38" s="38">
        <v>6</v>
      </c>
      <c r="B38" s="39"/>
      <c r="C38" s="98" t="s">
        <v>330</v>
      </c>
      <c r="D38" s="25" t="s">
        <v>105</v>
      </c>
      <c r="E38" s="97">
        <f>185.8*1.1</f>
        <v>204.38</v>
      </c>
      <c r="F38" s="67"/>
      <c r="G38" s="64"/>
      <c r="H38" s="48"/>
      <c r="I38" s="64"/>
      <c r="J38" s="64"/>
      <c r="K38" s="49">
        <f t="shared" si="0"/>
        <v>0</v>
      </c>
      <c r="L38" s="50">
        <f t="shared" si="1"/>
        <v>0</v>
      </c>
      <c r="M38" s="48">
        <f t="shared" si="2"/>
        <v>0</v>
      </c>
      <c r="N38" s="48">
        <f t="shared" si="3"/>
        <v>0</v>
      </c>
      <c r="O38" s="48">
        <f t="shared" si="4"/>
        <v>0</v>
      </c>
      <c r="P38" s="49">
        <f t="shared" si="5"/>
        <v>0</v>
      </c>
    </row>
    <row r="39" spans="1:16" x14ac:dyDescent="0.2">
      <c r="A39" s="38">
        <v>7</v>
      </c>
      <c r="B39" s="39"/>
      <c r="C39" s="98" t="s">
        <v>331</v>
      </c>
      <c r="D39" s="25" t="s">
        <v>105</v>
      </c>
      <c r="E39" s="97">
        <f>539.4*1.1</f>
        <v>593.34</v>
      </c>
      <c r="F39" s="67"/>
      <c r="G39" s="64"/>
      <c r="H39" s="48"/>
      <c r="I39" s="64"/>
      <c r="J39" s="64"/>
      <c r="K39" s="49">
        <f t="shared" si="0"/>
        <v>0</v>
      </c>
      <c r="L39" s="50">
        <f t="shared" si="1"/>
        <v>0</v>
      </c>
      <c r="M39" s="48">
        <f t="shared" si="2"/>
        <v>0</v>
      </c>
      <c r="N39" s="48">
        <f t="shared" si="3"/>
        <v>0</v>
      </c>
      <c r="O39" s="48">
        <f t="shared" si="4"/>
        <v>0</v>
      </c>
      <c r="P39" s="49">
        <f t="shared" si="5"/>
        <v>0</v>
      </c>
    </row>
    <row r="40" spans="1:16" x14ac:dyDescent="0.2">
      <c r="A40" s="38">
        <v>8</v>
      </c>
      <c r="B40" s="39"/>
      <c r="C40" s="98" t="s">
        <v>332</v>
      </c>
      <c r="D40" s="25" t="s">
        <v>105</v>
      </c>
      <c r="E40" s="97">
        <f>273*1.1</f>
        <v>300.3</v>
      </c>
      <c r="F40" s="67"/>
      <c r="G40" s="64"/>
      <c r="H40" s="48"/>
      <c r="I40" s="64"/>
      <c r="J40" s="64"/>
      <c r="K40" s="49">
        <f t="shared" si="0"/>
        <v>0</v>
      </c>
      <c r="L40" s="50">
        <f t="shared" si="1"/>
        <v>0</v>
      </c>
      <c r="M40" s="48">
        <f t="shared" si="2"/>
        <v>0</v>
      </c>
      <c r="N40" s="48">
        <f t="shared" si="3"/>
        <v>0</v>
      </c>
      <c r="O40" s="48">
        <f t="shared" si="4"/>
        <v>0</v>
      </c>
      <c r="P40" s="49">
        <f t="shared" si="5"/>
        <v>0</v>
      </c>
    </row>
    <row r="41" spans="1:16" ht="22.5" x14ac:dyDescent="0.2">
      <c r="A41" s="38">
        <v>9</v>
      </c>
      <c r="B41" s="39"/>
      <c r="C41" s="96" t="s">
        <v>335</v>
      </c>
      <c r="D41" s="25" t="s">
        <v>61</v>
      </c>
      <c r="E41" s="97">
        <v>8.5</v>
      </c>
      <c r="F41" s="67"/>
      <c r="G41" s="64"/>
      <c r="H41" s="48">
        <f t="shared" ref="H41" si="13">ROUND(F41*G41,2)</f>
        <v>0</v>
      </c>
      <c r="I41" s="64"/>
      <c r="J41" s="64"/>
      <c r="K41" s="49">
        <f t="shared" si="0"/>
        <v>0</v>
      </c>
      <c r="L41" s="50">
        <f t="shared" si="1"/>
        <v>0</v>
      </c>
      <c r="M41" s="48">
        <f t="shared" si="2"/>
        <v>0</v>
      </c>
      <c r="N41" s="48">
        <f t="shared" si="3"/>
        <v>0</v>
      </c>
      <c r="O41" s="48">
        <f t="shared" si="4"/>
        <v>0</v>
      </c>
      <c r="P41" s="49">
        <f t="shared" si="5"/>
        <v>0</v>
      </c>
    </row>
    <row r="42" spans="1:16" ht="10.15" x14ac:dyDescent="0.2">
      <c r="A42" s="38">
        <v>10</v>
      </c>
      <c r="B42" s="39"/>
      <c r="C42" s="98" t="s">
        <v>328</v>
      </c>
      <c r="D42" s="25" t="s">
        <v>61</v>
      </c>
      <c r="E42" s="97">
        <f>E41*1.15</f>
        <v>9.7799999999999994</v>
      </c>
      <c r="F42" s="67"/>
      <c r="G42" s="64"/>
      <c r="H42" s="48"/>
      <c r="I42" s="64"/>
      <c r="J42" s="64"/>
      <c r="K42" s="49">
        <f t="shared" si="0"/>
        <v>0</v>
      </c>
      <c r="L42" s="50">
        <f t="shared" si="1"/>
        <v>0</v>
      </c>
      <c r="M42" s="48">
        <f t="shared" si="2"/>
        <v>0</v>
      </c>
      <c r="N42" s="48">
        <f t="shared" si="3"/>
        <v>0</v>
      </c>
      <c r="O42" s="48">
        <f t="shared" si="4"/>
        <v>0</v>
      </c>
      <c r="P42" s="49">
        <f t="shared" si="5"/>
        <v>0</v>
      </c>
    </row>
    <row r="43" spans="1:16" ht="33.75" x14ac:dyDescent="0.2">
      <c r="A43" s="38">
        <v>11</v>
      </c>
      <c r="B43" s="39"/>
      <c r="C43" s="96" t="s">
        <v>337</v>
      </c>
      <c r="D43" s="25" t="s">
        <v>63</v>
      </c>
      <c r="E43" s="97">
        <v>60</v>
      </c>
      <c r="F43" s="67"/>
      <c r="G43" s="64"/>
      <c r="H43" s="48">
        <f t="shared" ref="H43" si="14">ROUND(F43*G43,2)</f>
        <v>0</v>
      </c>
      <c r="I43" s="64"/>
      <c r="J43" s="64"/>
      <c r="K43" s="49">
        <f t="shared" si="0"/>
        <v>0</v>
      </c>
      <c r="L43" s="50">
        <f t="shared" si="1"/>
        <v>0</v>
      </c>
      <c r="M43" s="48">
        <f t="shared" si="2"/>
        <v>0</v>
      </c>
      <c r="N43" s="48">
        <f t="shared" si="3"/>
        <v>0</v>
      </c>
      <c r="O43" s="48">
        <f t="shared" si="4"/>
        <v>0</v>
      </c>
      <c r="P43" s="49">
        <f t="shared" si="5"/>
        <v>0</v>
      </c>
    </row>
    <row r="44" spans="1:16" x14ac:dyDescent="0.2">
      <c r="A44" s="38">
        <v>12</v>
      </c>
      <c r="B44" s="39"/>
      <c r="C44" s="98" t="s">
        <v>336</v>
      </c>
      <c r="D44" s="25" t="s">
        <v>63</v>
      </c>
      <c r="E44" s="97">
        <f>E43*1.1</f>
        <v>66</v>
      </c>
      <c r="F44" s="67"/>
      <c r="G44" s="64"/>
      <c r="H44" s="48"/>
      <c r="I44" s="64"/>
      <c r="J44" s="64"/>
      <c r="K44" s="49">
        <f t="shared" si="0"/>
        <v>0</v>
      </c>
      <c r="L44" s="50">
        <f t="shared" si="1"/>
        <v>0</v>
      </c>
      <c r="M44" s="48">
        <f t="shared" si="2"/>
        <v>0</v>
      </c>
      <c r="N44" s="48">
        <f t="shared" si="3"/>
        <v>0</v>
      </c>
      <c r="O44" s="48">
        <f t="shared" si="4"/>
        <v>0</v>
      </c>
      <c r="P44" s="49">
        <f t="shared" si="5"/>
        <v>0</v>
      </c>
    </row>
    <row r="45" spans="1:16" x14ac:dyDescent="0.2">
      <c r="A45" s="38"/>
      <c r="B45" s="39"/>
      <c r="C45" s="95" t="s">
        <v>319</v>
      </c>
      <c r="D45" s="25"/>
      <c r="E45" s="66"/>
      <c r="F45" s="67"/>
      <c r="G45" s="64"/>
      <c r="H45" s="48"/>
      <c r="I45" s="64"/>
      <c r="J45" s="64"/>
      <c r="K45" s="49">
        <f t="shared" si="0"/>
        <v>0</v>
      </c>
      <c r="L45" s="50">
        <f t="shared" si="1"/>
        <v>0</v>
      </c>
      <c r="M45" s="48">
        <f t="shared" si="2"/>
        <v>0</v>
      </c>
      <c r="N45" s="48">
        <f t="shared" si="3"/>
        <v>0</v>
      </c>
      <c r="O45" s="48">
        <f t="shared" si="4"/>
        <v>0</v>
      </c>
      <c r="P45" s="49">
        <f t="shared" si="5"/>
        <v>0</v>
      </c>
    </row>
    <row r="46" spans="1:16" ht="45" x14ac:dyDescent="0.2">
      <c r="A46" s="38">
        <v>1</v>
      </c>
      <c r="B46" s="39"/>
      <c r="C46" s="96" t="s">
        <v>320</v>
      </c>
      <c r="D46" s="25" t="s">
        <v>73</v>
      </c>
      <c r="E46" s="97">
        <v>200</v>
      </c>
      <c r="F46" s="67"/>
      <c r="G46" s="64"/>
      <c r="H46" s="48">
        <f t="shared" ref="H46:H47" si="15">ROUND(F46*G46,2)</f>
        <v>0</v>
      </c>
      <c r="I46" s="64"/>
      <c r="J46" s="64"/>
      <c r="K46" s="49">
        <f t="shared" si="0"/>
        <v>0</v>
      </c>
      <c r="L46" s="50">
        <f t="shared" si="1"/>
        <v>0</v>
      </c>
      <c r="M46" s="48">
        <f t="shared" si="2"/>
        <v>0</v>
      </c>
      <c r="N46" s="48">
        <f t="shared" si="3"/>
        <v>0</v>
      </c>
      <c r="O46" s="48">
        <f t="shared" si="4"/>
        <v>0</v>
      </c>
      <c r="P46" s="49">
        <f t="shared" si="5"/>
        <v>0</v>
      </c>
    </row>
    <row r="47" spans="1:16" ht="22.5" x14ac:dyDescent="0.2">
      <c r="A47" s="38">
        <v>2</v>
      </c>
      <c r="B47" s="39"/>
      <c r="C47" s="96" t="s">
        <v>338</v>
      </c>
      <c r="D47" s="25" t="s">
        <v>105</v>
      </c>
      <c r="E47" s="97">
        <v>620</v>
      </c>
      <c r="F47" s="67"/>
      <c r="G47" s="64"/>
      <c r="H47" s="48">
        <f t="shared" si="15"/>
        <v>0</v>
      </c>
      <c r="I47" s="64"/>
      <c r="J47" s="64"/>
      <c r="K47" s="49">
        <f t="shared" si="0"/>
        <v>0</v>
      </c>
      <c r="L47" s="50">
        <f t="shared" si="1"/>
        <v>0</v>
      </c>
      <c r="M47" s="48">
        <f t="shared" si="2"/>
        <v>0</v>
      </c>
      <c r="N47" s="48">
        <f t="shared" si="3"/>
        <v>0</v>
      </c>
      <c r="O47" s="48">
        <f t="shared" si="4"/>
        <v>0</v>
      </c>
      <c r="P47" s="49">
        <f t="shared" si="5"/>
        <v>0</v>
      </c>
    </row>
    <row r="48" spans="1:16" x14ac:dyDescent="0.2">
      <c r="A48" s="38">
        <v>3</v>
      </c>
      <c r="B48" s="39"/>
      <c r="C48" s="98" t="s">
        <v>339</v>
      </c>
      <c r="D48" s="25" t="s">
        <v>105</v>
      </c>
      <c r="E48" s="97">
        <f>620*1.1</f>
        <v>682</v>
      </c>
      <c r="F48" s="67"/>
      <c r="G48" s="64"/>
      <c r="H48" s="48"/>
      <c r="I48" s="64"/>
      <c r="J48" s="64"/>
      <c r="K48" s="49">
        <f t="shared" si="0"/>
        <v>0</v>
      </c>
      <c r="L48" s="50">
        <f t="shared" si="1"/>
        <v>0</v>
      </c>
      <c r="M48" s="48">
        <f t="shared" si="2"/>
        <v>0</v>
      </c>
      <c r="N48" s="48">
        <f t="shared" si="3"/>
        <v>0</v>
      </c>
      <c r="O48" s="48">
        <f t="shared" si="4"/>
        <v>0</v>
      </c>
      <c r="P48" s="49">
        <f t="shared" si="5"/>
        <v>0</v>
      </c>
    </row>
    <row r="49" spans="1:16" ht="22.5" x14ac:dyDescent="0.2">
      <c r="A49" s="38">
        <v>4</v>
      </c>
      <c r="B49" s="39"/>
      <c r="C49" s="96" t="s">
        <v>340</v>
      </c>
      <c r="D49" s="25" t="s">
        <v>61</v>
      </c>
      <c r="E49" s="97">
        <v>10</v>
      </c>
      <c r="F49" s="67"/>
      <c r="G49" s="64"/>
      <c r="H49" s="48">
        <f t="shared" ref="H49" si="16">ROUND(F49*G49,2)</f>
        <v>0</v>
      </c>
      <c r="I49" s="64"/>
      <c r="J49" s="64"/>
      <c r="K49" s="49">
        <f t="shared" si="0"/>
        <v>0</v>
      </c>
      <c r="L49" s="50">
        <f t="shared" si="1"/>
        <v>0</v>
      </c>
      <c r="M49" s="48">
        <f t="shared" si="2"/>
        <v>0</v>
      </c>
      <c r="N49" s="48">
        <f t="shared" si="3"/>
        <v>0</v>
      </c>
      <c r="O49" s="48">
        <f t="shared" si="4"/>
        <v>0</v>
      </c>
      <c r="P49" s="49">
        <f t="shared" si="5"/>
        <v>0</v>
      </c>
    </row>
    <row r="50" spans="1:16" ht="10.9" thickBot="1" x14ac:dyDescent="0.25">
      <c r="A50" s="38">
        <v>5</v>
      </c>
      <c r="B50" s="39"/>
      <c r="C50" s="98" t="s">
        <v>328</v>
      </c>
      <c r="D50" s="25" t="s">
        <v>61</v>
      </c>
      <c r="E50" s="97">
        <f>E49*1.15</f>
        <v>11.5</v>
      </c>
      <c r="F50" s="67"/>
      <c r="G50" s="64"/>
      <c r="H50" s="48"/>
      <c r="I50" s="64"/>
      <c r="J50" s="64"/>
      <c r="K50" s="49">
        <f t="shared" si="0"/>
        <v>0</v>
      </c>
      <c r="L50" s="50">
        <f t="shared" si="1"/>
        <v>0</v>
      </c>
      <c r="M50" s="48">
        <f t="shared" si="2"/>
        <v>0</v>
      </c>
      <c r="N50" s="48">
        <f t="shared" si="3"/>
        <v>0</v>
      </c>
      <c r="O50" s="48">
        <f t="shared" si="4"/>
        <v>0</v>
      </c>
      <c r="P50" s="49">
        <f t="shared" si="5"/>
        <v>0</v>
      </c>
    </row>
    <row r="51" spans="1:16" ht="12" thickBot="1" x14ac:dyDescent="0.25">
      <c r="A51" s="167" t="s">
        <v>79</v>
      </c>
      <c r="B51" s="168"/>
      <c r="C51" s="168"/>
      <c r="D51" s="168"/>
      <c r="E51" s="168"/>
      <c r="F51" s="168"/>
      <c r="G51" s="168"/>
      <c r="H51" s="168"/>
      <c r="I51" s="168"/>
      <c r="J51" s="168"/>
      <c r="K51" s="169"/>
      <c r="L51" s="68">
        <f>SUM(L14:L50)</f>
        <v>0</v>
      </c>
      <c r="M51" s="69">
        <f>SUM(M14:M50)</f>
        <v>0</v>
      </c>
      <c r="N51" s="69">
        <f>SUM(N14:N50)</f>
        <v>0</v>
      </c>
      <c r="O51" s="69">
        <f>SUM(O14:O50)</f>
        <v>0</v>
      </c>
      <c r="P51" s="70">
        <f>SUM(P14:P50)</f>
        <v>0</v>
      </c>
    </row>
    <row r="52" spans="1:16" ht="10.15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0.15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">
      <c r="A54" s="1" t="s">
        <v>14</v>
      </c>
      <c r="B54" s="17"/>
      <c r="C54" s="166">
        <f>'Kops a'!C34:H34</f>
        <v>0</v>
      </c>
      <c r="D54" s="166"/>
      <c r="E54" s="166"/>
      <c r="F54" s="166"/>
      <c r="G54" s="166"/>
      <c r="H54" s="166"/>
      <c r="I54" s="17"/>
      <c r="J54" s="17"/>
      <c r="K54" s="17"/>
      <c r="L54" s="17"/>
      <c r="M54" s="17"/>
      <c r="N54" s="17"/>
      <c r="O54" s="17"/>
      <c r="P54" s="17"/>
    </row>
    <row r="55" spans="1:16" x14ac:dyDescent="0.2">
      <c r="A55" s="17"/>
      <c r="B55" s="17"/>
      <c r="C55" s="102" t="s">
        <v>15</v>
      </c>
      <c r="D55" s="102"/>
      <c r="E55" s="102"/>
      <c r="F55" s="102"/>
      <c r="G55" s="102"/>
      <c r="H55" s="102"/>
      <c r="I55" s="17"/>
      <c r="J55" s="17"/>
      <c r="K55" s="17"/>
      <c r="L55" s="17"/>
      <c r="M55" s="17"/>
      <c r="N55" s="17"/>
      <c r="O55" s="17"/>
      <c r="P55" s="17"/>
    </row>
    <row r="56" spans="1:16" ht="10.15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0.15" x14ac:dyDescent="0.2">
      <c r="A57" s="87" t="str">
        <f>'Kops a'!A37</f>
        <v xml:space="preserve">Tāme sastādīta </v>
      </c>
      <c r="B57" s="88"/>
      <c r="C57" s="88"/>
      <c r="D57" s="8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0.15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x14ac:dyDescent="0.2">
      <c r="A59" s="1" t="s">
        <v>37</v>
      </c>
      <c r="B59" s="17"/>
      <c r="C59" s="166">
        <f>'Kops a'!C39:H39</f>
        <v>0</v>
      </c>
      <c r="D59" s="166"/>
      <c r="E59" s="166"/>
      <c r="F59" s="166"/>
      <c r="G59" s="166"/>
      <c r="H59" s="166"/>
      <c r="I59" s="17"/>
      <c r="J59" s="17"/>
      <c r="K59" s="17"/>
      <c r="L59" s="17"/>
      <c r="M59" s="17"/>
      <c r="N59" s="17"/>
      <c r="O59" s="17"/>
      <c r="P59" s="17"/>
    </row>
    <row r="60" spans="1:16" x14ac:dyDescent="0.2">
      <c r="A60" s="17"/>
      <c r="B60" s="17"/>
      <c r="C60" s="102" t="s">
        <v>15</v>
      </c>
      <c r="D60" s="102"/>
      <c r="E60" s="102"/>
      <c r="F60" s="102"/>
      <c r="G60" s="102"/>
      <c r="H60" s="102"/>
      <c r="I60" s="17"/>
      <c r="J60" s="17"/>
      <c r="K60" s="17"/>
      <c r="L60" s="17"/>
      <c r="M60" s="17"/>
      <c r="N60" s="17"/>
      <c r="O60" s="17"/>
      <c r="P60" s="17"/>
    </row>
    <row r="61" spans="1:16" ht="10.15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2">
      <c r="A62" s="87" t="s">
        <v>54</v>
      </c>
      <c r="B62" s="88"/>
      <c r="C62" s="92">
        <f>'Kops a'!C42</f>
        <v>0</v>
      </c>
      <c r="D62" s="51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0.15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</sheetData>
  <mergeCells count="22">
    <mergeCell ref="C60:H60"/>
    <mergeCell ref="C4:I4"/>
    <mergeCell ref="F12:K12"/>
    <mergeCell ref="J9:M9"/>
    <mergeCell ref="D8:L8"/>
    <mergeCell ref="A51:K51"/>
    <mergeCell ref="C54:H54"/>
    <mergeCell ref="C55:H55"/>
    <mergeCell ref="C59:H59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C33:C44 C46:C50 I14:J17 D14:G17 A14:B50 D19:G50 D18:E18 I19:J50">
    <cfRule type="cellIs" dxfId="94" priority="37" operator="equal">
      <formula>0</formula>
    </cfRule>
  </conditionalFormatting>
  <conditionalFormatting sqref="N9:O9 K14:P50 H14:H17 H19:H50">
    <cfRule type="cellIs" dxfId="93" priority="36" operator="equal">
      <formula>0</formula>
    </cfRule>
  </conditionalFormatting>
  <conditionalFormatting sqref="C2:I2">
    <cfRule type="cellIs" dxfId="92" priority="33" operator="equal">
      <formula>0</formula>
    </cfRule>
  </conditionalFormatting>
  <conditionalFormatting sqref="O10">
    <cfRule type="cellIs" dxfId="91" priority="32" operator="equal">
      <formula>"20__. gada __. _________"</formula>
    </cfRule>
  </conditionalFormatting>
  <conditionalFormatting sqref="A51:K51">
    <cfRule type="containsText" dxfId="90" priority="31" operator="containsText" text="Tiešās izmaksas kopā, t. sk. darba devēja sociālais nodoklis __.__% ">
      <formula>NOT(ISERROR(SEARCH("Tiešās izmaksas kopā, t. sk. darba devēja sociālais nodoklis __.__% ",A51)))</formula>
    </cfRule>
  </conditionalFormatting>
  <conditionalFormatting sqref="L51:P51">
    <cfRule type="cellIs" dxfId="89" priority="26" operator="equal">
      <formula>0</formula>
    </cfRule>
  </conditionalFormatting>
  <conditionalFormatting sqref="C4:I4">
    <cfRule type="cellIs" dxfId="88" priority="25" operator="equal">
      <formula>0</formula>
    </cfRule>
  </conditionalFormatting>
  <conditionalFormatting sqref="D5:L8">
    <cfRule type="cellIs" dxfId="87" priority="21" operator="equal">
      <formula>0</formula>
    </cfRule>
  </conditionalFormatting>
  <conditionalFormatting sqref="C54:H54">
    <cfRule type="cellIs" dxfId="86" priority="13" operator="equal">
      <formula>0</formula>
    </cfRule>
  </conditionalFormatting>
  <conditionalFormatting sqref="P10">
    <cfRule type="cellIs" dxfId="85" priority="17" operator="equal">
      <formula>"20__. gada __. _________"</formula>
    </cfRule>
  </conditionalFormatting>
  <conditionalFormatting sqref="C59:H59">
    <cfRule type="cellIs" dxfId="84" priority="14" operator="equal">
      <formula>0</formula>
    </cfRule>
  </conditionalFormatting>
  <conditionalFormatting sqref="C59:H59 C62 C54:H54">
    <cfRule type="cellIs" dxfId="83" priority="12" operator="equal">
      <formula>0</formula>
    </cfRule>
  </conditionalFormatting>
  <conditionalFormatting sqref="D1">
    <cfRule type="cellIs" dxfId="82" priority="11" operator="equal">
      <formula>0</formula>
    </cfRule>
  </conditionalFormatting>
  <conditionalFormatting sqref="C15:C18 C20:C31">
    <cfRule type="cellIs" dxfId="81" priority="8" operator="equal">
      <formula>0</formula>
    </cfRule>
  </conditionalFormatting>
  <conditionalFormatting sqref="C14">
    <cfRule type="cellIs" dxfId="80" priority="7" operator="equal">
      <formula>0</formula>
    </cfRule>
  </conditionalFormatting>
  <conditionalFormatting sqref="A9">
    <cfRule type="containsText" dxfId="79" priority="6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19">
    <cfRule type="cellIs" dxfId="78" priority="5" operator="equal">
      <formula>0</formula>
    </cfRule>
  </conditionalFormatting>
  <conditionalFormatting sqref="C32">
    <cfRule type="cellIs" dxfId="77" priority="4" operator="equal">
      <formula>0</formula>
    </cfRule>
  </conditionalFormatting>
  <conditionalFormatting sqref="C45">
    <cfRule type="cellIs" dxfId="76" priority="3" operator="equal">
      <formula>0</formula>
    </cfRule>
  </conditionalFormatting>
  <conditionalFormatting sqref="I18:J18 F18:G18">
    <cfRule type="cellIs" dxfId="75" priority="2" operator="equal">
      <formula>0</formula>
    </cfRule>
  </conditionalFormatting>
  <conditionalFormatting sqref="H18">
    <cfRule type="cellIs" dxfId="74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EE428164-089A-404E-98DC-227888EB2467}">
            <xm:f>NOT(ISERROR(SEARCH("Tāme sastādīta ____. gada ___. ______________",A57)))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A57</xm:sqref>
        </x14:conditionalFormatting>
        <x14:conditionalFormatting xmlns:xm="http://schemas.microsoft.com/office/excel/2006/main">
          <x14:cfRule type="containsText" priority="15" operator="containsText" id="{879A8C95-2477-46CB-81ED-05AD5C15D29F}">
            <xm:f>NOT(ISERROR(SEARCH("Sertifikāta Nr. _________________________________",A62)))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92"/>
  <sheetViews>
    <sheetView tabSelected="1" topLeftCell="A58" workbookViewId="0">
      <selection activeCell="K64" sqref="K64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a'!A23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0" t="s">
        <v>395</v>
      </c>
      <c r="D2" s="150"/>
      <c r="E2" s="150"/>
      <c r="F2" s="150"/>
      <c r="G2" s="150"/>
      <c r="H2" s="150"/>
      <c r="I2" s="150"/>
      <c r="J2" s="29"/>
    </row>
    <row r="3" spans="1:16" x14ac:dyDescent="0.2">
      <c r="A3" s="30"/>
      <c r="B3" s="30"/>
      <c r="C3" s="111" t="s">
        <v>17</v>
      </c>
      <c r="D3" s="111"/>
      <c r="E3" s="111"/>
      <c r="F3" s="111"/>
      <c r="G3" s="111"/>
      <c r="H3" s="111"/>
      <c r="I3" s="111"/>
      <c r="J3" s="30"/>
    </row>
    <row r="4" spans="1:16" x14ac:dyDescent="0.2">
      <c r="A4" s="30"/>
      <c r="B4" s="30"/>
      <c r="C4" s="151" t="s">
        <v>52</v>
      </c>
      <c r="D4" s="151"/>
      <c r="E4" s="151"/>
      <c r="F4" s="151"/>
      <c r="G4" s="151"/>
      <c r="H4" s="151"/>
      <c r="I4" s="151"/>
      <c r="J4" s="30"/>
    </row>
    <row r="5" spans="1:16" ht="24.95" customHeight="1" x14ac:dyDescent="0.2">
      <c r="A5" s="23"/>
      <c r="B5" s="23"/>
      <c r="C5" s="27" t="s">
        <v>5</v>
      </c>
      <c r="D5" s="163" t="str">
        <f>'Kops a'!D6</f>
        <v>Daudzdzīvokļu dzīvojamās mājas, Lielajā ielā 13, Jelgavā vienkāršotas fasādes atjaunošana un pamatu pastiprināšana</v>
      </c>
      <c r="E5" s="163"/>
      <c r="F5" s="163"/>
      <c r="G5" s="163"/>
      <c r="H5" s="163"/>
      <c r="I5" s="163"/>
      <c r="J5" s="163"/>
      <c r="K5" s="163"/>
      <c r="L5" s="163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63" t="str">
        <f>'Kops a'!D7</f>
        <v>Daudzdzīvokļu dzīvojamās mājas, Lielajā ielā 13, Jelgavā vienkāršotas fasādes atjaunošana un pamatu pastiprināšana</v>
      </c>
      <c r="E6" s="163"/>
      <c r="F6" s="163"/>
      <c r="G6" s="163"/>
      <c r="H6" s="163"/>
      <c r="I6" s="163"/>
      <c r="J6" s="163"/>
      <c r="K6" s="163"/>
      <c r="L6" s="16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3" t="str">
        <f>'Kops a'!D8</f>
        <v>Lielā iela 13, Jelgava</v>
      </c>
      <c r="E7" s="163"/>
      <c r="F7" s="163"/>
      <c r="G7" s="163"/>
      <c r="H7" s="163"/>
      <c r="I7" s="163"/>
      <c r="J7" s="163"/>
      <c r="K7" s="163"/>
      <c r="L7" s="16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3">
        <f>'Kops a'!D9</f>
        <v>0</v>
      </c>
      <c r="E8" s="163"/>
      <c r="F8" s="163"/>
      <c r="G8" s="163"/>
      <c r="H8" s="163"/>
      <c r="I8" s="163"/>
      <c r="J8" s="163"/>
      <c r="K8" s="163"/>
      <c r="L8" s="163"/>
      <c r="M8" s="17"/>
      <c r="N8" s="17"/>
      <c r="O8" s="17"/>
      <c r="P8" s="17"/>
    </row>
    <row r="9" spans="1:16" ht="11.25" customHeight="1" x14ac:dyDescent="0.2">
      <c r="A9" s="149" t="s">
        <v>56</v>
      </c>
      <c r="B9" s="149"/>
      <c r="C9" s="149"/>
      <c r="D9" s="149"/>
      <c r="E9" s="149"/>
      <c r="F9" s="149"/>
      <c r="G9" s="149"/>
      <c r="H9" s="149"/>
      <c r="I9" s="149"/>
      <c r="J9" s="155" t="s">
        <v>39</v>
      </c>
      <c r="K9" s="155"/>
      <c r="L9" s="155"/>
      <c r="M9" s="155"/>
      <c r="N9" s="162">
        <f>P80</f>
        <v>0</v>
      </c>
      <c r="O9" s="162"/>
      <c r="P9" s="31"/>
    </row>
    <row r="10" spans="1:16" ht="10.15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A86</f>
        <v xml:space="preserve">Tāme sastādīta </v>
      </c>
    </row>
    <row r="11" spans="1:16" ht="10.9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3" t="s">
        <v>23</v>
      </c>
      <c r="B12" s="157" t="s">
        <v>40</v>
      </c>
      <c r="C12" s="153" t="s">
        <v>41</v>
      </c>
      <c r="D12" s="160" t="s">
        <v>42</v>
      </c>
      <c r="E12" s="164" t="s">
        <v>43</v>
      </c>
      <c r="F12" s="152" t="s">
        <v>44</v>
      </c>
      <c r="G12" s="153"/>
      <c r="H12" s="153"/>
      <c r="I12" s="153"/>
      <c r="J12" s="153"/>
      <c r="K12" s="154"/>
      <c r="L12" s="152" t="s">
        <v>45</v>
      </c>
      <c r="M12" s="153"/>
      <c r="N12" s="153"/>
      <c r="O12" s="153"/>
      <c r="P12" s="154"/>
    </row>
    <row r="13" spans="1:16" ht="126.75" customHeight="1" thickBot="1" x14ac:dyDescent="0.25">
      <c r="A13" s="156"/>
      <c r="B13" s="158"/>
      <c r="C13" s="159"/>
      <c r="D13" s="161"/>
      <c r="E13" s="165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38"/>
      <c r="B14" s="39"/>
      <c r="C14" s="95" t="s">
        <v>59</v>
      </c>
      <c r="D14" s="25"/>
      <c r="E14" s="66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1.1000000000000001</v>
      </c>
      <c r="B15" s="39"/>
      <c r="C15" s="96" t="s">
        <v>341</v>
      </c>
      <c r="D15" s="25" t="s">
        <v>65</v>
      </c>
      <c r="E15" s="97">
        <v>1</v>
      </c>
      <c r="F15" s="67"/>
      <c r="G15" s="64"/>
      <c r="H15" s="48">
        <f>ROUND(F15*G15,2)</f>
        <v>0</v>
      </c>
      <c r="I15" s="64"/>
      <c r="J15" s="64">
        <f>ROUND(H15*0.07,2)</f>
        <v>0</v>
      </c>
      <c r="K15" s="49">
        <f t="shared" ref="K15:K76" si="0">SUM(H15:J15)</f>
        <v>0</v>
      </c>
      <c r="L15" s="50">
        <f t="shared" ref="L15:L76" si="1">ROUND(E15*F15,2)</f>
        <v>0</v>
      </c>
      <c r="M15" s="48">
        <f t="shared" ref="M15:M76" si="2">ROUND(H15*E15,2)</f>
        <v>0</v>
      </c>
      <c r="N15" s="48">
        <f t="shared" ref="N15:N76" si="3">ROUND(I15*E15,2)</f>
        <v>0</v>
      </c>
      <c r="O15" s="48">
        <f t="shared" ref="O15:O76" si="4">ROUND(J15*E15,2)</f>
        <v>0</v>
      </c>
      <c r="P15" s="49">
        <f t="shared" ref="P15:P76" si="5">SUM(M15:O15)</f>
        <v>0</v>
      </c>
    </row>
    <row r="16" spans="1:16" x14ac:dyDescent="0.2">
      <c r="A16" s="38"/>
      <c r="B16" s="39"/>
      <c r="C16" s="95" t="s">
        <v>342</v>
      </c>
      <c r="D16" s="25"/>
      <c r="E16" s="66"/>
      <c r="F16" s="67"/>
      <c r="G16" s="64"/>
      <c r="H16" s="48"/>
      <c r="I16" s="64"/>
      <c r="J16" s="64"/>
      <c r="K16" s="49">
        <f t="shared" si="0"/>
        <v>0</v>
      </c>
      <c r="L16" s="50">
        <f t="shared" si="1"/>
        <v>0</v>
      </c>
      <c r="M16" s="48">
        <f t="shared" si="2"/>
        <v>0</v>
      </c>
      <c r="N16" s="48">
        <f t="shared" si="3"/>
        <v>0</v>
      </c>
      <c r="O16" s="48">
        <f t="shared" si="4"/>
        <v>0</v>
      </c>
      <c r="P16" s="49">
        <f t="shared" si="5"/>
        <v>0</v>
      </c>
    </row>
    <row r="17" spans="1:16" ht="22.5" x14ac:dyDescent="0.2">
      <c r="A17" s="38">
        <v>1</v>
      </c>
      <c r="B17" s="39"/>
      <c r="C17" s="96" t="s">
        <v>343</v>
      </c>
      <c r="D17" s="25" t="s">
        <v>63</v>
      </c>
      <c r="E17" s="97">
        <v>688</v>
      </c>
      <c r="F17" s="67"/>
      <c r="G17" s="64"/>
      <c r="H17" s="48">
        <f t="shared" ref="H17:H51" si="6">ROUND(F17*G17,2)</f>
        <v>0</v>
      </c>
      <c r="I17" s="64"/>
      <c r="J17" s="64"/>
      <c r="K17" s="49">
        <f t="shared" si="0"/>
        <v>0</v>
      </c>
      <c r="L17" s="50">
        <f t="shared" si="1"/>
        <v>0</v>
      </c>
      <c r="M17" s="48">
        <f t="shared" si="2"/>
        <v>0</v>
      </c>
      <c r="N17" s="48">
        <f t="shared" si="3"/>
        <v>0</v>
      </c>
      <c r="O17" s="48">
        <f t="shared" si="4"/>
        <v>0</v>
      </c>
      <c r="P17" s="49">
        <f t="shared" si="5"/>
        <v>0</v>
      </c>
    </row>
    <row r="18" spans="1:16" ht="22.5" x14ac:dyDescent="0.2">
      <c r="A18" s="38">
        <v>2</v>
      </c>
      <c r="B18" s="39"/>
      <c r="C18" s="96" t="s">
        <v>344</v>
      </c>
      <c r="D18" s="25" t="s">
        <v>63</v>
      </c>
      <c r="E18" s="97">
        <v>118</v>
      </c>
      <c r="F18" s="67"/>
      <c r="G18" s="64"/>
      <c r="H18" s="48">
        <f t="shared" si="6"/>
        <v>0</v>
      </c>
      <c r="I18" s="64"/>
      <c r="J18" s="64"/>
      <c r="K18" s="49">
        <f t="shared" si="0"/>
        <v>0</v>
      </c>
      <c r="L18" s="50">
        <f t="shared" si="1"/>
        <v>0</v>
      </c>
      <c r="M18" s="48">
        <f t="shared" si="2"/>
        <v>0</v>
      </c>
      <c r="N18" s="48">
        <f t="shared" si="3"/>
        <v>0</v>
      </c>
      <c r="O18" s="48">
        <f t="shared" si="4"/>
        <v>0</v>
      </c>
      <c r="P18" s="49">
        <f t="shared" si="5"/>
        <v>0</v>
      </c>
    </row>
    <row r="19" spans="1:16" ht="22.5" x14ac:dyDescent="0.2">
      <c r="A19" s="38">
        <v>3</v>
      </c>
      <c r="B19" s="39"/>
      <c r="C19" s="96" t="s">
        <v>345</v>
      </c>
      <c r="D19" s="25" t="s">
        <v>63</v>
      </c>
      <c r="E19" s="97">
        <v>43</v>
      </c>
      <c r="F19" s="67"/>
      <c r="G19" s="64"/>
      <c r="H19" s="48">
        <f t="shared" si="6"/>
        <v>0</v>
      </c>
      <c r="I19" s="64"/>
      <c r="J19" s="64"/>
      <c r="K19" s="49">
        <f t="shared" si="0"/>
        <v>0</v>
      </c>
      <c r="L19" s="50">
        <f t="shared" si="1"/>
        <v>0</v>
      </c>
      <c r="M19" s="48">
        <f t="shared" si="2"/>
        <v>0</v>
      </c>
      <c r="N19" s="48">
        <f t="shared" si="3"/>
        <v>0</v>
      </c>
      <c r="O19" s="48">
        <f t="shared" si="4"/>
        <v>0</v>
      </c>
      <c r="P19" s="49">
        <f t="shared" si="5"/>
        <v>0</v>
      </c>
    </row>
    <row r="20" spans="1:16" ht="22.5" x14ac:dyDescent="0.2">
      <c r="A20" s="38">
        <v>4</v>
      </c>
      <c r="B20" s="39"/>
      <c r="C20" s="96" t="s">
        <v>346</v>
      </c>
      <c r="D20" s="25" t="s">
        <v>63</v>
      </c>
      <c r="E20" s="97">
        <v>88</v>
      </c>
      <c r="F20" s="67"/>
      <c r="G20" s="64"/>
      <c r="H20" s="48">
        <f t="shared" si="6"/>
        <v>0</v>
      </c>
      <c r="I20" s="64"/>
      <c r="J20" s="64"/>
      <c r="K20" s="49">
        <f t="shared" si="0"/>
        <v>0</v>
      </c>
      <c r="L20" s="50">
        <f t="shared" si="1"/>
        <v>0</v>
      </c>
      <c r="M20" s="48">
        <f t="shared" si="2"/>
        <v>0</v>
      </c>
      <c r="N20" s="48">
        <f t="shared" si="3"/>
        <v>0</v>
      </c>
      <c r="O20" s="48">
        <f t="shared" si="4"/>
        <v>0</v>
      </c>
      <c r="P20" s="49">
        <f t="shared" si="5"/>
        <v>0</v>
      </c>
    </row>
    <row r="21" spans="1:16" ht="22.5" x14ac:dyDescent="0.2">
      <c r="A21" s="38">
        <v>5</v>
      </c>
      <c r="B21" s="39"/>
      <c r="C21" s="96" t="s">
        <v>347</v>
      </c>
      <c r="D21" s="25" t="s">
        <v>63</v>
      </c>
      <c r="E21" s="97">
        <v>144</v>
      </c>
      <c r="F21" s="67"/>
      <c r="G21" s="64"/>
      <c r="H21" s="48">
        <f t="shared" si="6"/>
        <v>0</v>
      </c>
      <c r="I21" s="64"/>
      <c r="J21" s="64"/>
      <c r="K21" s="49">
        <f t="shared" si="0"/>
        <v>0</v>
      </c>
      <c r="L21" s="50">
        <f t="shared" si="1"/>
        <v>0</v>
      </c>
      <c r="M21" s="48">
        <f t="shared" si="2"/>
        <v>0</v>
      </c>
      <c r="N21" s="48">
        <f t="shared" si="3"/>
        <v>0</v>
      </c>
      <c r="O21" s="48">
        <f t="shared" si="4"/>
        <v>0</v>
      </c>
      <c r="P21" s="49">
        <f t="shared" si="5"/>
        <v>0</v>
      </c>
    </row>
    <row r="22" spans="1:16" ht="22.5" x14ac:dyDescent="0.2">
      <c r="A22" s="38">
        <v>6</v>
      </c>
      <c r="B22" s="39"/>
      <c r="C22" s="96" t="s">
        <v>348</v>
      </c>
      <c r="D22" s="25" t="s">
        <v>63</v>
      </c>
      <c r="E22" s="97">
        <v>5</v>
      </c>
      <c r="F22" s="67"/>
      <c r="G22" s="64"/>
      <c r="H22" s="48">
        <f t="shared" si="6"/>
        <v>0</v>
      </c>
      <c r="I22" s="64"/>
      <c r="J22" s="64"/>
      <c r="K22" s="49">
        <f t="shared" si="0"/>
        <v>0</v>
      </c>
      <c r="L22" s="50">
        <f t="shared" si="1"/>
        <v>0</v>
      </c>
      <c r="M22" s="48">
        <f t="shared" si="2"/>
        <v>0</v>
      </c>
      <c r="N22" s="48">
        <f t="shared" si="3"/>
        <v>0</v>
      </c>
      <c r="O22" s="48">
        <f t="shared" si="4"/>
        <v>0</v>
      </c>
      <c r="P22" s="49">
        <f t="shared" si="5"/>
        <v>0</v>
      </c>
    </row>
    <row r="23" spans="1:16" ht="22.5" x14ac:dyDescent="0.2">
      <c r="A23" s="38">
        <v>7</v>
      </c>
      <c r="B23" s="39"/>
      <c r="C23" s="96" t="s">
        <v>349</v>
      </c>
      <c r="D23" s="25" t="s">
        <v>200</v>
      </c>
      <c r="E23" s="97">
        <v>412</v>
      </c>
      <c r="F23" s="67"/>
      <c r="G23" s="64"/>
      <c r="H23" s="48">
        <f t="shared" si="6"/>
        <v>0</v>
      </c>
      <c r="I23" s="64"/>
      <c r="J23" s="64"/>
      <c r="K23" s="49">
        <f t="shared" si="0"/>
        <v>0</v>
      </c>
      <c r="L23" s="50">
        <f t="shared" si="1"/>
        <v>0</v>
      </c>
      <c r="M23" s="48">
        <f t="shared" si="2"/>
        <v>0</v>
      </c>
      <c r="N23" s="48">
        <f t="shared" si="3"/>
        <v>0</v>
      </c>
      <c r="O23" s="48">
        <f t="shared" si="4"/>
        <v>0</v>
      </c>
      <c r="P23" s="49">
        <f t="shared" si="5"/>
        <v>0</v>
      </c>
    </row>
    <row r="24" spans="1:16" ht="22.5" x14ac:dyDescent="0.2">
      <c r="A24" s="38">
        <v>8</v>
      </c>
      <c r="B24" s="39"/>
      <c r="C24" s="96" t="s">
        <v>350</v>
      </c>
      <c r="D24" s="25" t="s">
        <v>200</v>
      </c>
      <c r="E24" s="97">
        <v>18</v>
      </c>
      <c r="F24" s="67"/>
      <c r="G24" s="64"/>
      <c r="H24" s="48">
        <f t="shared" si="6"/>
        <v>0</v>
      </c>
      <c r="I24" s="64"/>
      <c r="J24" s="64"/>
      <c r="K24" s="49">
        <f t="shared" si="0"/>
        <v>0</v>
      </c>
      <c r="L24" s="50">
        <f t="shared" si="1"/>
        <v>0</v>
      </c>
      <c r="M24" s="48">
        <f t="shared" si="2"/>
        <v>0</v>
      </c>
      <c r="N24" s="48">
        <f t="shared" si="3"/>
        <v>0</v>
      </c>
      <c r="O24" s="48">
        <f t="shared" si="4"/>
        <v>0</v>
      </c>
      <c r="P24" s="49">
        <f t="shared" si="5"/>
        <v>0</v>
      </c>
    </row>
    <row r="25" spans="1:16" ht="22.5" x14ac:dyDescent="0.2">
      <c r="A25" s="38">
        <v>9</v>
      </c>
      <c r="B25" s="39"/>
      <c r="C25" s="96" t="s">
        <v>351</v>
      </c>
      <c r="D25" s="25" t="s">
        <v>200</v>
      </c>
      <c r="E25" s="97">
        <v>4</v>
      </c>
      <c r="F25" s="67"/>
      <c r="G25" s="64"/>
      <c r="H25" s="48">
        <f t="shared" si="6"/>
        <v>0</v>
      </c>
      <c r="I25" s="64"/>
      <c r="J25" s="64"/>
      <c r="K25" s="49">
        <f t="shared" si="0"/>
        <v>0</v>
      </c>
      <c r="L25" s="50">
        <f t="shared" si="1"/>
        <v>0</v>
      </c>
      <c r="M25" s="48">
        <f t="shared" si="2"/>
        <v>0</v>
      </c>
      <c r="N25" s="48">
        <f t="shared" si="3"/>
        <v>0</v>
      </c>
      <c r="O25" s="48">
        <f t="shared" si="4"/>
        <v>0</v>
      </c>
      <c r="P25" s="49">
        <f t="shared" si="5"/>
        <v>0</v>
      </c>
    </row>
    <row r="26" spans="1:16" ht="22.5" x14ac:dyDescent="0.2">
      <c r="A26" s="38">
        <v>10</v>
      </c>
      <c r="B26" s="39"/>
      <c r="C26" s="96" t="s">
        <v>352</v>
      </c>
      <c r="D26" s="25" t="s">
        <v>200</v>
      </c>
      <c r="E26" s="97">
        <v>2</v>
      </c>
      <c r="F26" s="67"/>
      <c r="G26" s="64"/>
      <c r="H26" s="48">
        <f t="shared" si="6"/>
        <v>0</v>
      </c>
      <c r="I26" s="64"/>
      <c r="J26" s="64"/>
      <c r="K26" s="49">
        <f t="shared" si="0"/>
        <v>0</v>
      </c>
      <c r="L26" s="50">
        <f t="shared" si="1"/>
        <v>0</v>
      </c>
      <c r="M26" s="48">
        <f t="shared" si="2"/>
        <v>0</v>
      </c>
      <c r="N26" s="48">
        <f t="shared" si="3"/>
        <v>0</v>
      </c>
      <c r="O26" s="48">
        <f t="shared" si="4"/>
        <v>0</v>
      </c>
      <c r="P26" s="49">
        <f t="shared" si="5"/>
        <v>0</v>
      </c>
    </row>
    <row r="27" spans="1:16" ht="22.5" x14ac:dyDescent="0.2">
      <c r="A27" s="38">
        <v>11</v>
      </c>
      <c r="B27" s="39"/>
      <c r="C27" s="96" t="s">
        <v>353</v>
      </c>
      <c r="D27" s="25" t="s">
        <v>200</v>
      </c>
      <c r="E27" s="97">
        <v>10</v>
      </c>
      <c r="F27" s="67"/>
      <c r="G27" s="64"/>
      <c r="H27" s="48">
        <f t="shared" si="6"/>
        <v>0</v>
      </c>
      <c r="I27" s="64"/>
      <c r="J27" s="64"/>
      <c r="K27" s="49">
        <f t="shared" si="0"/>
        <v>0</v>
      </c>
      <c r="L27" s="50">
        <f t="shared" si="1"/>
        <v>0</v>
      </c>
      <c r="M27" s="48">
        <f t="shared" si="2"/>
        <v>0</v>
      </c>
      <c r="N27" s="48">
        <f t="shared" si="3"/>
        <v>0</v>
      </c>
      <c r="O27" s="48">
        <f t="shared" si="4"/>
        <v>0</v>
      </c>
      <c r="P27" s="49">
        <f t="shared" si="5"/>
        <v>0</v>
      </c>
    </row>
    <row r="28" spans="1:16" ht="22.5" x14ac:dyDescent="0.2">
      <c r="A28" s="38">
        <v>12</v>
      </c>
      <c r="B28" s="39"/>
      <c r="C28" s="96" t="s">
        <v>354</v>
      </c>
      <c r="D28" s="25" t="s">
        <v>200</v>
      </c>
      <c r="E28" s="97">
        <v>2</v>
      </c>
      <c r="F28" s="67"/>
      <c r="G28" s="64"/>
      <c r="H28" s="48">
        <f t="shared" si="6"/>
        <v>0</v>
      </c>
      <c r="I28" s="64"/>
      <c r="J28" s="64"/>
      <c r="K28" s="49">
        <f t="shared" si="0"/>
        <v>0</v>
      </c>
      <c r="L28" s="50">
        <f t="shared" si="1"/>
        <v>0</v>
      </c>
      <c r="M28" s="48">
        <f t="shared" si="2"/>
        <v>0</v>
      </c>
      <c r="N28" s="48">
        <f t="shared" si="3"/>
        <v>0</v>
      </c>
      <c r="O28" s="48">
        <f t="shared" si="4"/>
        <v>0</v>
      </c>
      <c r="P28" s="49">
        <f t="shared" si="5"/>
        <v>0</v>
      </c>
    </row>
    <row r="29" spans="1:16" ht="22.5" x14ac:dyDescent="0.2">
      <c r="A29" s="38">
        <v>13</v>
      </c>
      <c r="B29" s="39"/>
      <c r="C29" s="96" t="s">
        <v>355</v>
      </c>
      <c r="D29" s="25" t="s">
        <v>200</v>
      </c>
      <c r="E29" s="97">
        <v>58</v>
      </c>
      <c r="F29" s="67"/>
      <c r="G29" s="64"/>
      <c r="H29" s="48">
        <f t="shared" si="6"/>
        <v>0</v>
      </c>
      <c r="I29" s="64"/>
      <c r="J29" s="64"/>
      <c r="K29" s="49">
        <f t="shared" si="0"/>
        <v>0</v>
      </c>
      <c r="L29" s="50">
        <f t="shared" si="1"/>
        <v>0</v>
      </c>
      <c r="M29" s="48">
        <f t="shared" si="2"/>
        <v>0</v>
      </c>
      <c r="N29" s="48">
        <f t="shared" si="3"/>
        <v>0</v>
      </c>
      <c r="O29" s="48">
        <f t="shared" si="4"/>
        <v>0</v>
      </c>
      <c r="P29" s="49">
        <f t="shared" si="5"/>
        <v>0</v>
      </c>
    </row>
    <row r="30" spans="1:16" ht="22.5" x14ac:dyDescent="0.2">
      <c r="A30" s="38">
        <v>14</v>
      </c>
      <c r="B30" s="39"/>
      <c r="C30" s="96" t="s">
        <v>356</v>
      </c>
      <c r="D30" s="25" t="s">
        <v>200</v>
      </c>
      <c r="E30" s="97">
        <v>28</v>
      </c>
      <c r="F30" s="67"/>
      <c r="G30" s="64"/>
      <c r="H30" s="48">
        <f t="shared" si="6"/>
        <v>0</v>
      </c>
      <c r="I30" s="64"/>
      <c r="J30" s="64"/>
      <c r="K30" s="49">
        <f t="shared" si="0"/>
        <v>0</v>
      </c>
      <c r="L30" s="50">
        <f t="shared" si="1"/>
        <v>0</v>
      </c>
      <c r="M30" s="48">
        <f t="shared" si="2"/>
        <v>0</v>
      </c>
      <c r="N30" s="48">
        <f t="shared" si="3"/>
        <v>0</v>
      </c>
      <c r="O30" s="48">
        <f t="shared" si="4"/>
        <v>0</v>
      </c>
      <c r="P30" s="49">
        <f t="shared" si="5"/>
        <v>0</v>
      </c>
    </row>
    <row r="31" spans="1:16" ht="22.5" x14ac:dyDescent="0.2">
      <c r="A31" s="38">
        <v>15</v>
      </c>
      <c r="B31" s="39"/>
      <c r="C31" s="96" t="s">
        <v>357</v>
      </c>
      <c r="D31" s="25" t="s">
        <v>200</v>
      </c>
      <c r="E31" s="97">
        <v>2</v>
      </c>
      <c r="F31" s="67"/>
      <c r="G31" s="64"/>
      <c r="H31" s="48">
        <f t="shared" si="6"/>
        <v>0</v>
      </c>
      <c r="I31" s="64"/>
      <c r="J31" s="64"/>
      <c r="K31" s="49">
        <f t="shared" si="0"/>
        <v>0</v>
      </c>
      <c r="L31" s="50">
        <f t="shared" si="1"/>
        <v>0</v>
      </c>
      <c r="M31" s="48">
        <f t="shared" si="2"/>
        <v>0</v>
      </c>
      <c r="N31" s="48">
        <f t="shared" si="3"/>
        <v>0</v>
      </c>
      <c r="O31" s="48">
        <f t="shared" si="4"/>
        <v>0</v>
      </c>
      <c r="P31" s="49">
        <f t="shared" si="5"/>
        <v>0</v>
      </c>
    </row>
    <row r="32" spans="1:16" ht="22.5" x14ac:dyDescent="0.2">
      <c r="A32" s="38">
        <v>16</v>
      </c>
      <c r="B32" s="39"/>
      <c r="C32" s="96" t="s">
        <v>358</v>
      </c>
      <c r="D32" s="25" t="s">
        <v>200</v>
      </c>
      <c r="E32" s="97">
        <v>4</v>
      </c>
      <c r="F32" s="67"/>
      <c r="G32" s="64"/>
      <c r="H32" s="48">
        <f t="shared" si="6"/>
        <v>0</v>
      </c>
      <c r="I32" s="64"/>
      <c r="J32" s="64"/>
      <c r="K32" s="49">
        <f t="shared" si="0"/>
        <v>0</v>
      </c>
      <c r="L32" s="50">
        <f t="shared" si="1"/>
        <v>0</v>
      </c>
      <c r="M32" s="48">
        <f t="shared" si="2"/>
        <v>0</v>
      </c>
      <c r="N32" s="48">
        <f t="shared" si="3"/>
        <v>0</v>
      </c>
      <c r="O32" s="48">
        <f t="shared" si="4"/>
        <v>0</v>
      </c>
      <c r="P32" s="49">
        <f t="shared" si="5"/>
        <v>0</v>
      </c>
    </row>
    <row r="33" spans="1:16" ht="22.5" x14ac:dyDescent="0.2">
      <c r="A33" s="38">
        <v>17</v>
      </c>
      <c r="B33" s="39"/>
      <c r="C33" s="96" t="s">
        <v>359</v>
      </c>
      <c r="D33" s="25" t="s">
        <v>200</v>
      </c>
      <c r="E33" s="97">
        <v>4</v>
      </c>
      <c r="F33" s="67"/>
      <c r="G33" s="64"/>
      <c r="H33" s="48">
        <f t="shared" si="6"/>
        <v>0</v>
      </c>
      <c r="I33" s="64"/>
      <c r="J33" s="64"/>
      <c r="K33" s="49">
        <f t="shared" si="0"/>
        <v>0</v>
      </c>
      <c r="L33" s="50">
        <f t="shared" si="1"/>
        <v>0</v>
      </c>
      <c r="M33" s="48">
        <f t="shared" si="2"/>
        <v>0</v>
      </c>
      <c r="N33" s="48">
        <f t="shared" si="3"/>
        <v>0</v>
      </c>
      <c r="O33" s="48">
        <f t="shared" si="4"/>
        <v>0</v>
      </c>
      <c r="P33" s="49">
        <f t="shared" si="5"/>
        <v>0</v>
      </c>
    </row>
    <row r="34" spans="1:16" ht="22.5" x14ac:dyDescent="0.2">
      <c r="A34" s="38">
        <v>18</v>
      </c>
      <c r="B34" s="39"/>
      <c r="C34" s="96" t="s">
        <v>360</v>
      </c>
      <c r="D34" s="25" t="s">
        <v>200</v>
      </c>
      <c r="E34" s="97">
        <v>8</v>
      </c>
      <c r="F34" s="67"/>
      <c r="G34" s="64"/>
      <c r="H34" s="48">
        <f t="shared" si="6"/>
        <v>0</v>
      </c>
      <c r="I34" s="64"/>
      <c r="J34" s="64"/>
      <c r="K34" s="49">
        <f t="shared" si="0"/>
        <v>0</v>
      </c>
      <c r="L34" s="50">
        <f t="shared" si="1"/>
        <v>0</v>
      </c>
      <c r="M34" s="48">
        <f t="shared" si="2"/>
        <v>0</v>
      </c>
      <c r="N34" s="48">
        <f t="shared" si="3"/>
        <v>0</v>
      </c>
      <c r="O34" s="48">
        <f t="shared" si="4"/>
        <v>0</v>
      </c>
      <c r="P34" s="49">
        <f t="shared" si="5"/>
        <v>0</v>
      </c>
    </row>
    <row r="35" spans="1:16" ht="22.5" x14ac:dyDescent="0.2">
      <c r="A35" s="38">
        <v>19</v>
      </c>
      <c r="B35" s="39"/>
      <c r="C35" s="96" t="s">
        <v>361</v>
      </c>
      <c r="D35" s="25" t="s">
        <v>200</v>
      </c>
      <c r="E35" s="97">
        <v>8</v>
      </c>
      <c r="F35" s="67"/>
      <c r="G35" s="64"/>
      <c r="H35" s="48">
        <f t="shared" si="6"/>
        <v>0</v>
      </c>
      <c r="I35" s="64"/>
      <c r="J35" s="64"/>
      <c r="K35" s="49">
        <f t="shared" si="0"/>
        <v>0</v>
      </c>
      <c r="L35" s="50">
        <f t="shared" si="1"/>
        <v>0</v>
      </c>
      <c r="M35" s="48">
        <f t="shared" si="2"/>
        <v>0</v>
      </c>
      <c r="N35" s="48">
        <f t="shared" si="3"/>
        <v>0</v>
      </c>
      <c r="O35" s="48">
        <f t="shared" si="4"/>
        <v>0</v>
      </c>
      <c r="P35" s="49">
        <f t="shared" si="5"/>
        <v>0</v>
      </c>
    </row>
    <row r="36" spans="1:16" ht="22.5" x14ac:dyDescent="0.2">
      <c r="A36" s="38">
        <v>20</v>
      </c>
      <c r="B36" s="39"/>
      <c r="C36" s="96" t="s">
        <v>362</v>
      </c>
      <c r="D36" s="25" t="s">
        <v>200</v>
      </c>
      <c r="E36" s="97">
        <v>12</v>
      </c>
      <c r="F36" s="67"/>
      <c r="G36" s="64"/>
      <c r="H36" s="48">
        <f t="shared" si="6"/>
        <v>0</v>
      </c>
      <c r="I36" s="64"/>
      <c r="J36" s="64"/>
      <c r="K36" s="49">
        <f t="shared" si="0"/>
        <v>0</v>
      </c>
      <c r="L36" s="50">
        <f t="shared" si="1"/>
        <v>0</v>
      </c>
      <c r="M36" s="48">
        <f t="shared" si="2"/>
        <v>0</v>
      </c>
      <c r="N36" s="48">
        <f t="shared" si="3"/>
        <v>0</v>
      </c>
      <c r="O36" s="48">
        <f t="shared" si="4"/>
        <v>0</v>
      </c>
      <c r="P36" s="49">
        <f t="shared" si="5"/>
        <v>0</v>
      </c>
    </row>
    <row r="37" spans="1:16" ht="22.5" x14ac:dyDescent="0.2">
      <c r="A37" s="38">
        <v>21</v>
      </c>
      <c r="B37" s="39"/>
      <c r="C37" s="96" t="s">
        <v>363</v>
      </c>
      <c r="D37" s="25" t="s">
        <v>200</v>
      </c>
      <c r="E37" s="97">
        <v>2</v>
      </c>
      <c r="F37" s="67"/>
      <c r="G37" s="64"/>
      <c r="H37" s="48">
        <f t="shared" si="6"/>
        <v>0</v>
      </c>
      <c r="I37" s="64"/>
      <c r="J37" s="64"/>
      <c r="K37" s="49">
        <f t="shared" si="0"/>
        <v>0</v>
      </c>
      <c r="L37" s="50">
        <f t="shared" si="1"/>
        <v>0</v>
      </c>
      <c r="M37" s="48">
        <f t="shared" si="2"/>
        <v>0</v>
      </c>
      <c r="N37" s="48">
        <f t="shared" si="3"/>
        <v>0</v>
      </c>
      <c r="O37" s="48">
        <f t="shared" si="4"/>
        <v>0</v>
      </c>
      <c r="P37" s="49">
        <f t="shared" si="5"/>
        <v>0</v>
      </c>
    </row>
    <row r="38" spans="1:16" ht="22.5" x14ac:dyDescent="0.2">
      <c r="A38" s="38">
        <v>22</v>
      </c>
      <c r="B38" s="39"/>
      <c r="C38" s="96" t="s">
        <v>364</v>
      </c>
      <c r="D38" s="25" t="s">
        <v>200</v>
      </c>
      <c r="E38" s="97">
        <v>2</v>
      </c>
      <c r="F38" s="67"/>
      <c r="G38" s="64"/>
      <c r="H38" s="48">
        <f t="shared" si="6"/>
        <v>0</v>
      </c>
      <c r="I38" s="64"/>
      <c r="J38" s="64"/>
      <c r="K38" s="49">
        <f t="shared" si="0"/>
        <v>0</v>
      </c>
      <c r="L38" s="50">
        <f t="shared" si="1"/>
        <v>0</v>
      </c>
      <c r="M38" s="48">
        <f t="shared" si="2"/>
        <v>0</v>
      </c>
      <c r="N38" s="48">
        <f t="shared" si="3"/>
        <v>0</v>
      </c>
      <c r="O38" s="48">
        <f t="shared" si="4"/>
        <v>0</v>
      </c>
      <c r="P38" s="49">
        <f t="shared" si="5"/>
        <v>0</v>
      </c>
    </row>
    <row r="39" spans="1:16" ht="22.5" x14ac:dyDescent="0.2">
      <c r="A39" s="38">
        <v>23</v>
      </c>
      <c r="B39" s="39"/>
      <c r="C39" s="96" t="s">
        <v>365</v>
      </c>
      <c r="D39" s="25" t="s">
        <v>200</v>
      </c>
      <c r="E39" s="97">
        <v>29</v>
      </c>
      <c r="F39" s="67"/>
      <c r="G39" s="64"/>
      <c r="H39" s="48">
        <f t="shared" si="6"/>
        <v>0</v>
      </c>
      <c r="I39" s="64"/>
      <c r="J39" s="64"/>
      <c r="K39" s="49">
        <f t="shared" si="0"/>
        <v>0</v>
      </c>
      <c r="L39" s="50">
        <f t="shared" si="1"/>
        <v>0</v>
      </c>
      <c r="M39" s="48">
        <f t="shared" si="2"/>
        <v>0</v>
      </c>
      <c r="N39" s="48">
        <f t="shared" si="3"/>
        <v>0</v>
      </c>
      <c r="O39" s="48">
        <f t="shared" si="4"/>
        <v>0</v>
      </c>
      <c r="P39" s="49">
        <f t="shared" si="5"/>
        <v>0</v>
      </c>
    </row>
    <row r="40" spans="1:16" ht="22.5" x14ac:dyDescent="0.2">
      <c r="A40" s="38">
        <v>24</v>
      </c>
      <c r="B40" s="39"/>
      <c r="C40" s="96" t="s">
        <v>366</v>
      </c>
      <c r="D40" s="25" t="s">
        <v>200</v>
      </c>
      <c r="E40" s="97">
        <v>2</v>
      </c>
      <c r="F40" s="67"/>
      <c r="G40" s="64"/>
      <c r="H40" s="48">
        <f t="shared" si="6"/>
        <v>0</v>
      </c>
      <c r="I40" s="64"/>
      <c r="J40" s="64"/>
      <c r="K40" s="49">
        <f t="shared" si="0"/>
        <v>0</v>
      </c>
      <c r="L40" s="50">
        <f t="shared" si="1"/>
        <v>0</v>
      </c>
      <c r="M40" s="48">
        <f t="shared" si="2"/>
        <v>0</v>
      </c>
      <c r="N40" s="48">
        <f t="shared" si="3"/>
        <v>0</v>
      </c>
      <c r="O40" s="48">
        <f t="shared" si="4"/>
        <v>0</v>
      </c>
      <c r="P40" s="49">
        <f t="shared" si="5"/>
        <v>0</v>
      </c>
    </row>
    <row r="41" spans="1:16" ht="33.75" x14ac:dyDescent="0.2">
      <c r="A41" s="38">
        <v>25</v>
      </c>
      <c r="B41" s="39"/>
      <c r="C41" s="96" t="s">
        <v>367</v>
      </c>
      <c r="D41" s="25" t="s">
        <v>200</v>
      </c>
      <c r="E41" s="97">
        <v>1</v>
      </c>
      <c r="F41" s="67"/>
      <c r="G41" s="64"/>
      <c r="H41" s="48">
        <f t="shared" si="6"/>
        <v>0</v>
      </c>
      <c r="I41" s="64"/>
      <c r="J41" s="64"/>
      <c r="K41" s="49">
        <f t="shared" si="0"/>
        <v>0</v>
      </c>
      <c r="L41" s="50">
        <f t="shared" si="1"/>
        <v>0</v>
      </c>
      <c r="M41" s="48">
        <f t="shared" si="2"/>
        <v>0</v>
      </c>
      <c r="N41" s="48">
        <f t="shared" si="3"/>
        <v>0</v>
      </c>
      <c r="O41" s="48">
        <f t="shared" si="4"/>
        <v>0</v>
      </c>
      <c r="P41" s="49">
        <f t="shared" si="5"/>
        <v>0</v>
      </c>
    </row>
    <row r="42" spans="1:16" ht="33.75" x14ac:dyDescent="0.2">
      <c r="A42" s="38">
        <v>26</v>
      </c>
      <c r="B42" s="39"/>
      <c r="C42" s="96" t="s">
        <v>368</v>
      </c>
      <c r="D42" s="25" t="s">
        <v>200</v>
      </c>
      <c r="E42" s="97">
        <v>24</v>
      </c>
      <c r="F42" s="67"/>
      <c r="G42" s="64"/>
      <c r="H42" s="48">
        <f t="shared" si="6"/>
        <v>0</v>
      </c>
      <c r="I42" s="64"/>
      <c r="J42" s="64"/>
      <c r="K42" s="49">
        <f t="shared" si="0"/>
        <v>0</v>
      </c>
      <c r="L42" s="50">
        <f t="shared" si="1"/>
        <v>0</v>
      </c>
      <c r="M42" s="48">
        <f t="shared" si="2"/>
        <v>0</v>
      </c>
      <c r="N42" s="48">
        <f t="shared" si="3"/>
        <v>0</v>
      </c>
      <c r="O42" s="48">
        <f t="shared" si="4"/>
        <v>0</v>
      </c>
      <c r="P42" s="49">
        <f t="shared" si="5"/>
        <v>0</v>
      </c>
    </row>
    <row r="43" spans="1:16" ht="33.75" x14ac:dyDescent="0.2">
      <c r="A43" s="38">
        <v>27</v>
      </c>
      <c r="B43" s="39"/>
      <c r="C43" s="96" t="s">
        <v>369</v>
      </c>
      <c r="D43" s="25" t="s">
        <v>200</v>
      </c>
      <c r="E43" s="97">
        <v>3</v>
      </c>
      <c r="F43" s="67"/>
      <c r="G43" s="64"/>
      <c r="H43" s="48">
        <f t="shared" si="6"/>
        <v>0</v>
      </c>
      <c r="I43" s="64"/>
      <c r="J43" s="64"/>
      <c r="K43" s="49">
        <f t="shared" si="0"/>
        <v>0</v>
      </c>
      <c r="L43" s="50">
        <f t="shared" si="1"/>
        <v>0</v>
      </c>
      <c r="M43" s="48">
        <f t="shared" si="2"/>
        <v>0</v>
      </c>
      <c r="N43" s="48">
        <f t="shared" si="3"/>
        <v>0</v>
      </c>
      <c r="O43" s="48">
        <f t="shared" si="4"/>
        <v>0</v>
      </c>
      <c r="P43" s="49">
        <f t="shared" si="5"/>
        <v>0</v>
      </c>
    </row>
    <row r="44" spans="1:16" ht="33.75" x14ac:dyDescent="0.2">
      <c r="A44" s="38">
        <v>28</v>
      </c>
      <c r="B44" s="39"/>
      <c r="C44" s="96" t="s">
        <v>370</v>
      </c>
      <c r="D44" s="25" t="s">
        <v>200</v>
      </c>
      <c r="E44" s="97">
        <v>9</v>
      </c>
      <c r="F44" s="67"/>
      <c r="G44" s="64"/>
      <c r="H44" s="48">
        <f t="shared" si="6"/>
        <v>0</v>
      </c>
      <c r="I44" s="64"/>
      <c r="J44" s="64"/>
      <c r="K44" s="49">
        <f t="shared" si="0"/>
        <v>0</v>
      </c>
      <c r="L44" s="50">
        <f t="shared" si="1"/>
        <v>0</v>
      </c>
      <c r="M44" s="48">
        <f t="shared" si="2"/>
        <v>0</v>
      </c>
      <c r="N44" s="48">
        <f t="shared" si="3"/>
        <v>0</v>
      </c>
      <c r="O44" s="48">
        <f t="shared" si="4"/>
        <v>0</v>
      </c>
      <c r="P44" s="49">
        <f t="shared" si="5"/>
        <v>0</v>
      </c>
    </row>
    <row r="45" spans="1:16" ht="33.75" x14ac:dyDescent="0.2">
      <c r="A45" s="38">
        <v>29</v>
      </c>
      <c r="B45" s="39"/>
      <c r="C45" s="96" t="s">
        <v>371</v>
      </c>
      <c r="D45" s="25" t="s">
        <v>200</v>
      </c>
      <c r="E45" s="97">
        <v>6</v>
      </c>
      <c r="F45" s="67"/>
      <c r="G45" s="64"/>
      <c r="H45" s="48">
        <f t="shared" si="6"/>
        <v>0</v>
      </c>
      <c r="I45" s="64"/>
      <c r="J45" s="64"/>
      <c r="K45" s="49">
        <f t="shared" si="0"/>
        <v>0</v>
      </c>
      <c r="L45" s="50">
        <f t="shared" si="1"/>
        <v>0</v>
      </c>
      <c r="M45" s="48">
        <f t="shared" si="2"/>
        <v>0</v>
      </c>
      <c r="N45" s="48">
        <f t="shared" si="3"/>
        <v>0</v>
      </c>
      <c r="O45" s="48">
        <f t="shared" si="4"/>
        <v>0</v>
      </c>
      <c r="P45" s="49">
        <f t="shared" si="5"/>
        <v>0</v>
      </c>
    </row>
    <row r="46" spans="1:16" ht="33.75" x14ac:dyDescent="0.2">
      <c r="A46" s="38">
        <v>30</v>
      </c>
      <c r="B46" s="39"/>
      <c r="C46" s="96" t="s">
        <v>372</v>
      </c>
      <c r="D46" s="25" t="s">
        <v>200</v>
      </c>
      <c r="E46" s="97">
        <v>15</v>
      </c>
      <c r="F46" s="67"/>
      <c r="G46" s="64"/>
      <c r="H46" s="48">
        <f t="shared" si="6"/>
        <v>0</v>
      </c>
      <c r="I46" s="64"/>
      <c r="J46" s="64"/>
      <c r="K46" s="49">
        <f t="shared" si="0"/>
        <v>0</v>
      </c>
      <c r="L46" s="50">
        <f t="shared" si="1"/>
        <v>0</v>
      </c>
      <c r="M46" s="48">
        <f t="shared" si="2"/>
        <v>0</v>
      </c>
      <c r="N46" s="48">
        <f t="shared" si="3"/>
        <v>0</v>
      </c>
      <c r="O46" s="48">
        <f t="shared" si="4"/>
        <v>0</v>
      </c>
      <c r="P46" s="49">
        <f t="shared" si="5"/>
        <v>0</v>
      </c>
    </row>
    <row r="47" spans="1:16" ht="33.75" x14ac:dyDescent="0.2">
      <c r="A47" s="38">
        <v>31</v>
      </c>
      <c r="B47" s="39"/>
      <c r="C47" s="96" t="s">
        <v>373</v>
      </c>
      <c r="D47" s="25" t="s">
        <v>200</v>
      </c>
      <c r="E47" s="97">
        <v>31</v>
      </c>
      <c r="F47" s="67"/>
      <c r="G47" s="64"/>
      <c r="H47" s="48">
        <f t="shared" si="6"/>
        <v>0</v>
      </c>
      <c r="I47" s="64"/>
      <c r="J47" s="64"/>
      <c r="K47" s="49">
        <f t="shared" si="0"/>
        <v>0</v>
      </c>
      <c r="L47" s="50">
        <f t="shared" si="1"/>
        <v>0</v>
      </c>
      <c r="M47" s="48">
        <f t="shared" si="2"/>
        <v>0</v>
      </c>
      <c r="N47" s="48">
        <f t="shared" si="3"/>
        <v>0</v>
      </c>
      <c r="O47" s="48">
        <f t="shared" si="4"/>
        <v>0</v>
      </c>
      <c r="P47" s="49">
        <f t="shared" si="5"/>
        <v>0</v>
      </c>
    </row>
    <row r="48" spans="1:16" ht="33.75" x14ac:dyDescent="0.2">
      <c r="A48" s="38">
        <v>32</v>
      </c>
      <c r="B48" s="39"/>
      <c r="C48" s="96" t="s">
        <v>374</v>
      </c>
      <c r="D48" s="25" t="s">
        <v>200</v>
      </c>
      <c r="E48" s="97">
        <v>7</v>
      </c>
      <c r="F48" s="67"/>
      <c r="G48" s="64"/>
      <c r="H48" s="48">
        <f t="shared" si="6"/>
        <v>0</v>
      </c>
      <c r="I48" s="64"/>
      <c r="J48" s="64"/>
      <c r="K48" s="49">
        <f t="shared" si="0"/>
        <v>0</v>
      </c>
      <c r="L48" s="50">
        <f t="shared" si="1"/>
        <v>0</v>
      </c>
      <c r="M48" s="48">
        <f t="shared" si="2"/>
        <v>0</v>
      </c>
      <c r="N48" s="48">
        <f t="shared" si="3"/>
        <v>0</v>
      </c>
      <c r="O48" s="48">
        <f t="shared" si="4"/>
        <v>0</v>
      </c>
      <c r="P48" s="49">
        <f t="shared" si="5"/>
        <v>0</v>
      </c>
    </row>
    <row r="49" spans="1:16" ht="33.75" x14ac:dyDescent="0.2">
      <c r="A49" s="38">
        <v>33</v>
      </c>
      <c r="B49" s="39"/>
      <c r="C49" s="96" t="s">
        <v>375</v>
      </c>
      <c r="D49" s="25" t="s">
        <v>200</v>
      </c>
      <c r="E49" s="97">
        <v>2</v>
      </c>
      <c r="F49" s="67"/>
      <c r="G49" s="64"/>
      <c r="H49" s="48">
        <f t="shared" si="6"/>
        <v>0</v>
      </c>
      <c r="I49" s="64"/>
      <c r="J49" s="64"/>
      <c r="K49" s="49">
        <f t="shared" si="0"/>
        <v>0</v>
      </c>
      <c r="L49" s="50">
        <f t="shared" si="1"/>
        <v>0</v>
      </c>
      <c r="M49" s="48">
        <f t="shared" si="2"/>
        <v>0</v>
      </c>
      <c r="N49" s="48">
        <f t="shared" si="3"/>
        <v>0</v>
      </c>
      <c r="O49" s="48">
        <f t="shared" si="4"/>
        <v>0</v>
      </c>
      <c r="P49" s="49">
        <f t="shared" si="5"/>
        <v>0</v>
      </c>
    </row>
    <row r="50" spans="1:16" ht="33.75" x14ac:dyDescent="0.2">
      <c r="A50" s="38">
        <v>34</v>
      </c>
      <c r="B50" s="39"/>
      <c r="C50" s="96" t="s">
        <v>376</v>
      </c>
      <c r="D50" s="25" t="s">
        <v>200</v>
      </c>
      <c r="E50" s="97">
        <v>1</v>
      </c>
      <c r="F50" s="67"/>
      <c r="G50" s="64"/>
      <c r="H50" s="48">
        <f t="shared" si="6"/>
        <v>0</v>
      </c>
      <c r="I50" s="64"/>
      <c r="J50" s="64"/>
      <c r="K50" s="49">
        <f t="shared" si="0"/>
        <v>0</v>
      </c>
      <c r="L50" s="50">
        <f t="shared" si="1"/>
        <v>0</v>
      </c>
      <c r="M50" s="48">
        <f t="shared" si="2"/>
        <v>0</v>
      </c>
      <c r="N50" s="48">
        <f t="shared" si="3"/>
        <v>0</v>
      </c>
      <c r="O50" s="48">
        <f t="shared" si="4"/>
        <v>0</v>
      </c>
      <c r="P50" s="49">
        <f t="shared" si="5"/>
        <v>0</v>
      </c>
    </row>
    <row r="51" spans="1:16" ht="33.75" x14ac:dyDescent="0.2">
      <c r="A51" s="38">
        <v>35</v>
      </c>
      <c r="B51" s="39"/>
      <c r="C51" s="96" t="s">
        <v>377</v>
      </c>
      <c r="D51" s="25" t="s">
        <v>200</v>
      </c>
      <c r="E51" s="97">
        <v>3</v>
      </c>
      <c r="F51" s="67"/>
      <c r="G51" s="64"/>
      <c r="H51" s="48">
        <f t="shared" si="6"/>
        <v>0</v>
      </c>
      <c r="I51" s="64"/>
      <c r="J51" s="64"/>
      <c r="K51" s="49">
        <f t="shared" si="0"/>
        <v>0</v>
      </c>
      <c r="L51" s="50">
        <f t="shared" si="1"/>
        <v>0</v>
      </c>
      <c r="M51" s="48">
        <f t="shared" si="2"/>
        <v>0</v>
      </c>
      <c r="N51" s="48">
        <f t="shared" si="3"/>
        <v>0</v>
      </c>
      <c r="O51" s="48">
        <f t="shared" si="4"/>
        <v>0</v>
      </c>
      <c r="P51" s="49">
        <f t="shared" si="5"/>
        <v>0</v>
      </c>
    </row>
    <row r="52" spans="1:16" ht="33.75" x14ac:dyDescent="0.2">
      <c r="A52" s="38">
        <v>36</v>
      </c>
      <c r="B52" s="39"/>
      <c r="C52" s="96" t="s">
        <v>378</v>
      </c>
      <c r="D52" s="25" t="s">
        <v>200</v>
      </c>
      <c r="E52" s="97">
        <v>74</v>
      </c>
      <c r="F52" s="67"/>
      <c r="G52" s="64"/>
      <c r="H52" s="48">
        <f>ROUND(F52*G52,2)</f>
        <v>0</v>
      </c>
      <c r="I52" s="64"/>
      <c r="J52" s="64"/>
      <c r="K52" s="49">
        <f t="shared" si="0"/>
        <v>0</v>
      </c>
      <c r="L52" s="50">
        <f t="shared" si="1"/>
        <v>0</v>
      </c>
      <c r="M52" s="48">
        <f t="shared" si="2"/>
        <v>0</v>
      </c>
      <c r="N52" s="48">
        <f t="shared" si="3"/>
        <v>0</v>
      </c>
      <c r="O52" s="48">
        <f t="shared" si="4"/>
        <v>0</v>
      </c>
      <c r="P52" s="49">
        <f t="shared" si="5"/>
        <v>0</v>
      </c>
    </row>
    <row r="53" spans="1:16" ht="33.75" x14ac:dyDescent="0.2">
      <c r="A53" s="38">
        <v>37</v>
      </c>
      <c r="B53" s="39"/>
      <c r="C53" s="96" t="s">
        <v>379</v>
      </c>
      <c r="D53" s="25" t="s">
        <v>200</v>
      </c>
      <c r="E53" s="97">
        <v>3</v>
      </c>
      <c r="F53" s="67"/>
      <c r="G53" s="64"/>
      <c r="H53" s="48">
        <f>ROUND(F53*G53,2)</f>
        <v>0</v>
      </c>
      <c r="I53" s="64"/>
      <c r="J53" s="64"/>
      <c r="K53" s="49">
        <f t="shared" si="0"/>
        <v>0</v>
      </c>
      <c r="L53" s="50">
        <f t="shared" si="1"/>
        <v>0</v>
      </c>
      <c r="M53" s="48">
        <f t="shared" si="2"/>
        <v>0</v>
      </c>
      <c r="N53" s="48">
        <f t="shared" si="3"/>
        <v>0</v>
      </c>
      <c r="O53" s="48">
        <f t="shared" si="4"/>
        <v>0</v>
      </c>
      <c r="P53" s="49">
        <f t="shared" si="5"/>
        <v>0</v>
      </c>
    </row>
    <row r="54" spans="1:16" ht="22.5" x14ac:dyDescent="0.2">
      <c r="A54" s="38">
        <v>38</v>
      </c>
      <c r="B54" s="39"/>
      <c r="C54" s="96" t="s">
        <v>396</v>
      </c>
      <c r="D54" s="25" t="s">
        <v>200</v>
      </c>
      <c r="E54" s="97">
        <v>77</v>
      </c>
      <c r="F54" s="67"/>
      <c r="G54" s="64"/>
      <c r="H54" s="48">
        <f>ROUND(F54*G54,2)</f>
        <v>0</v>
      </c>
      <c r="I54" s="64"/>
      <c r="J54" s="64"/>
      <c r="K54" s="49">
        <f t="shared" si="0"/>
        <v>0</v>
      </c>
      <c r="L54" s="50">
        <f t="shared" si="1"/>
        <v>0</v>
      </c>
      <c r="M54" s="48">
        <f t="shared" si="2"/>
        <v>0</v>
      </c>
      <c r="N54" s="48">
        <f t="shared" si="3"/>
        <v>0</v>
      </c>
      <c r="O54" s="48">
        <f t="shared" si="4"/>
        <v>0</v>
      </c>
      <c r="P54" s="49">
        <f t="shared" si="5"/>
        <v>0</v>
      </c>
    </row>
    <row r="55" spans="1:16" ht="22.5" x14ac:dyDescent="0.2">
      <c r="A55" s="38">
        <v>39</v>
      </c>
      <c r="B55" s="39"/>
      <c r="C55" s="96" t="s">
        <v>397</v>
      </c>
      <c r="D55" s="25" t="s">
        <v>200</v>
      </c>
      <c r="E55" s="97">
        <v>18</v>
      </c>
      <c r="F55" s="67"/>
      <c r="G55" s="64"/>
      <c r="H55" s="48">
        <f t="shared" ref="H55:H58" si="7">ROUND(F55*G55,2)</f>
        <v>0</v>
      </c>
      <c r="I55" s="64"/>
      <c r="J55" s="64"/>
      <c r="K55" s="49">
        <f t="shared" si="0"/>
        <v>0</v>
      </c>
      <c r="L55" s="50">
        <f t="shared" si="1"/>
        <v>0</v>
      </c>
      <c r="M55" s="48">
        <f t="shared" si="2"/>
        <v>0</v>
      </c>
      <c r="N55" s="48">
        <f t="shared" si="3"/>
        <v>0</v>
      </c>
      <c r="O55" s="48">
        <f t="shared" si="4"/>
        <v>0</v>
      </c>
      <c r="P55" s="49">
        <f t="shared" si="5"/>
        <v>0</v>
      </c>
    </row>
    <row r="56" spans="1:16" ht="22.5" x14ac:dyDescent="0.2">
      <c r="A56" s="38">
        <v>40</v>
      </c>
      <c r="B56" s="39"/>
      <c r="C56" s="96" t="s">
        <v>398</v>
      </c>
      <c r="D56" s="25" t="s">
        <v>200</v>
      </c>
      <c r="E56" s="97">
        <v>28</v>
      </c>
      <c r="F56" s="67"/>
      <c r="G56" s="64"/>
      <c r="H56" s="48">
        <f t="shared" si="7"/>
        <v>0</v>
      </c>
      <c r="I56" s="64"/>
      <c r="J56" s="64"/>
      <c r="K56" s="49">
        <f t="shared" si="0"/>
        <v>0</v>
      </c>
      <c r="L56" s="50">
        <f t="shared" si="1"/>
        <v>0</v>
      </c>
      <c r="M56" s="48">
        <f t="shared" si="2"/>
        <v>0</v>
      </c>
      <c r="N56" s="48">
        <f t="shared" si="3"/>
        <v>0</v>
      </c>
      <c r="O56" s="48">
        <f t="shared" si="4"/>
        <v>0</v>
      </c>
      <c r="P56" s="49">
        <f t="shared" si="5"/>
        <v>0</v>
      </c>
    </row>
    <row r="57" spans="1:16" ht="22.5" x14ac:dyDescent="0.2">
      <c r="A57" s="38">
        <v>41</v>
      </c>
      <c r="B57" s="39"/>
      <c r="C57" s="96" t="s">
        <v>399</v>
      </c>
      <c r="D57" s="25" t="s">
        <v>200</v>
      </c>
      <c r="E57" s="97">
        <v>2</v>
      </c>
      <c r="F57" s="67"/>
      <c r="G57" s="64"/>
      <c r="H57" s="48">
        <f t="shared" si="7"/>
        <v>0</v>
      </c>
      <c r="I57" s="64"/>
      <c r="J57" s="64"/>
      <c r="K57" s="49">
        <f t="shared" si="0"/>
        <v>0</v>
      </c>
      <c r="L57" s="50">
        <f t="shared" si="1"/>
        <v>0</v>
      </c>
      <c r="M57" s="48">
        <f t="shared" si="2"/>
        <v>0</v>
      </c>
      <c r="N57" s="48">
        <f t="shared" si="3"/>
        <v>0</v>
      </c>
      <c r="O57" s="48">
        <f t="shared" si="4"/>
        <v>0</v>
      </c>
      <c r="P57" s="49">
        <f t="shared" si="5"/>
        <v>0</v>
      </c>
    </row>
    <row r="58" spans="1:16" ht="22.5" x14ac:dyDescent="0.2">
      <c r="A58" s="38">
        <v>42</v>
      </c>
      <c r="B58" s="39"/>
      <c r="C58" s="96" t="s">
        <v>400</v>
      </c>
      <c r="D58" s="25" t="s">
        <v>200</v>
      </c>
      <c r="E58" s="97">
        <v>2</v>
      </c>
      <c r="F58" s="67"/>
      <c r="G58" s="64"/>
      <c r="H58" s="48">
        <f t="shared" si="7"/>
        <v>0</v>
      </c>
      <c r="I58" s="64"/>
      <c r="J58" s="64"/>
      <c r="K58" s="49">
        <f t="shared" si="0"/>
        <v>0</v>
      </c>
      <c r="L58" s="50">
        <f t="shared" si="1"/>
        <v>0</v>
      </c>
      <c r="M58" s="48">
        <f t="shared" si="2"/>
        <v>0</v>
      </c>
      <c r="N58" s="48">
        <f t="shared" si="3"/>
        <v>0</v>
      </c>
      <c r="O58" s="48">
        <f t="shared" si="4"/>
        <v>0</v>
      </c>
      <c r="P58" s="49">
        <f t="shared" si="5"/>
        <v>0</v>
      </c>
    </row>
    <row r="59" spans="1:16" ht="22.5" x14ac:dyDescent="0.2">
      <c r="A59" s="38">
        <v>43</v>
      </c>
      <c r="B59" s="39"/>
      <c r="C59" s="96" t="s">
        <v>401</v>
      </c>
      <c r="D59" s="25" t="s">
        <v>200</v>
      </c>
      <c r="E59" s="97">
        <v>40</v>
      </c>
      <c r="F59" s="67"/>
      <c r="G59" s="64"/>
      <c r="H59" s="48">
        <f t="shared" ref="H59" si="8">ROUND(G59*F59,2)</f>
        <v>0</v>
      </c>
      <c r="I59" s="64"/>
      <c r="J59" s="64"/>
      <c r="K59" s="49">
        <f t="shared" si="0"/>
        <v>0</v>
      </c>
      <c r="L59" s="50">
        <f t="shared" si="1"/>
        <v>0</v>
      </c>
      <c r="M59" s="48">
        <f t="shared" si="2"/>
        <v>0</v>
      </c>
      <c r="N59" s="48">
        <f t="shared" si="3"/>
        <v>0</v>
      </c>
      <c r="O59" s="48">
        <f t="shared" si="4"/>
        <v>0</v>
      </c>
      <c r="P59" s="49">
        <f t="shared" si="5"/>
        <v>0</v>
      </c>
    </row>
    <row r="60" spans="1:16" ht="22.5" x14ac:dyDescent="0.2">
      <c r="A60" s="38">
        <v>44</v>
      </c>
      <c r="B60" s="39"/>
      <c r="C60" s="96" t="s">
        <v>402</v>
      </c>
      <c r="D60" s="25" t="s">
        <v>200</v>
      </c>
      <c r="E60" s="97">
        <v>36</v>
      </c>
      <c r="F60" s="67"/>
      <c r="G60" s="64"/>
      <c r="H60" s="48">
        <f>ROUND(F60*G60,2)</f>
        <v>0</v>
      </c>
      <c r="I60" s="64"/>
      <c r="J60" s="64"/>
      <c r="K60" s="49">
        <f t="shared" si="0"/>
        <v>0</v>
      </c>
      <c r="L60" s="50">
        <f t="shared" si="1"/>
        <v>0</v>
      </c>
      <c r="M60" s="48">
        <f t="shared" si="2"/>
        <v>0</v>
      </c>
      <c r="N60" s="48">
        <f t="shared" si="3"/>
        <v>0</v>
      </c>
      <c r="O60" s="48">
        <f t="shared" si="4"/>
        <v>0</v>
      </c>
      <c r="P60" s="49">
        <f t="shared" si="5"/>
        <v>0</v>
      </c>
    </row>
    <row r="61" spans="1:16" ht="45" x14ac:dyDescent="0.2">
      <c r="A61" s="38">
        <v>45</v>
      </c>
      <c r="B61" s="39"/>
      <c r="C61" s="96" t="s">
        <v>380</v>
      </c>
      <c r="D61" s="25" t="s">
        <v>63</v>
      </c>
      <c r="E61" s="97">
        <v>171</v>
      </c>
      <c r="F61" s="67"/>
      <c r="G61" s="64"/>
      <c r="H61" s="48">
        <f>ROUND(F61*G61,2)</f>
        <v>0</v>
      </c>
      <c r="I61" s="64"/>
      <c r="J61" s="64"/>
      <c r="K61" s="49">
        <f t="shared" si="0"/>
        <v>0</v>
      </c>
      <c r="L61" s="50">
        <f t="shared" si="1"/>
        <v>0</v>
      </c>
      <c r="M61" s="48">
        <f t="shared" si="2"/>
        <v>0</v>
      </c>
      <c r="N61" s="48">
        <f t="shared" si="3"/>
        <v>0</v>
      </c>
      <c r="O61" s="48">
        <f t="shared" si="4"/>
        <v>0</v>
      </c>
      <c r="P61" s="49">
        <f t="shared" si="5"/>
        <v>0</v>
      </c>
    </row>
    <row r="62" spans="1:16" ht="45" x14ac:dyDescent="0.2">
      <c r="A62" s="38">
        <v>46</v>
      </c>
      <c r="B62" s="39"/>
      <c r="C62" s="96" t="s">
        <v>381</v>
      </c>
      <c r="D62" s="25" t="s">
        <v>63</v>
      </c>
      <c r="E62" s="97">
        <v>90</v>
      </c>
      <c r="F62" s="67"/>
      <c r="G62" s="64"/>
      <c r="H62" s="48">
        <f t="shared" ref="H62" si="9">ROUND(F62*G62,2)</f>
        <v>0</v>
      </c>
      <c r="I62" s="64"/>
      <c r="J62" s="64"/>
      <c r="K62" s="49">
        <f t="shared" si="0"/>
        <v>0</v>
      </c>
      <c r="L62" s="50">
        <f t="shared" si="1"/>
        <v>0</v>
      </c>
      <c r="M62" s="48">
        <f t="shared" si="2"/>
        <v>0</v>
      </c>
      <c r="N62" s="48">
        <f t="shared" si="3"/>
        <v>0</v>
      </c>
      <c r="O62" s="48">
        <f t="shared" si="4"/>
        <v>0</v>
      </c>
      <c r="P62" s="49">
        <f t="shared" si="5"/>
        <v>0</v>
      </c>
    </row>
    <row r="63" spans="1:16" ht="45" x14ac:dyDescent="0.2">
      <c r="A63" s="38">
        <v>47</v>
      </c>
      <c r="B63" s="39"/>
      <c r="C63" s="96" t="s">
        <v>382</v>
      </c>
      <c r="D63" s="25" t="s">
        <v>63</v>
      </c>
      <c r="E63" s="97">
        <v>156</v>
      </c>
      <c r="F63" s="67"/>
      <c r="G63" s="64"/>
      <c r="H63" s="48">
        <f>ROUND(F63*G63,2)</f>
        <v>0</v>
      </c>
      <c r="I63" s="64"/>
      <c r="J63" s="64"/>
      <c r="K63" s="49">
        <f t="shared" si="0"/>
        <v>0</v>
      </c>
      <c r="L63" s="50">
        <f t="shared" si="1"/>
        <v>0</v>
      </c>
      <c r="M63" s="48">
        <f t="shared" si="2"/>
        <v>0</v>
      </c>
      <c r="N63" s="48">
        <f t="shared" si="3"/>
        <v>0</v>
      </c>
      <c r="O63" s="48">
        <f t="shared" si="4"/>
        <v>0</v>
      </c>
      <c r="P63" s="49">
        <f t="shared" si="5"/>
        <v>0</v>
      </c>
    </row>
    <row r="64" spans="1:16" ht="45" x14ac:dyDescent="0.2">
      <c r="A64" s="38">
        <v>48</v>
      </c>
      <c r="B64" s="39"/>
      <c r="C64" s="96" t="s">
        <v>383</v>
      </c>
      <c r="D64" s="25" t="s">
        <v>63</v>
      </c>
      <c r="E64" s="97">
        <v>5</v>
      </c>
      <c r="F64" s="67"/>
      <c r="G64" s="64"/>
      <c r="H64" s="48">
        <f>ROUND(F64*G64,2)</f>
        <v>0</v>
      </c>
      <c r="I64" s="64"/>
      <c r="J64" s="64"/>
      <c r="K64" s="49">
        <f t="shared" si="0"/>
        <v>0</v>
      </c>
      <c r="L64" s="50">
        <f t="shared" si="1"/>
        <v>0</v>
      </c>
      <c r="M64" s="48">
        <f t="shared" si="2"/>
        <v>0</v>
      </c>
      <c r="N64" s="48">
        <f t="shared" si="3"/>
        <v>0</v>
      </c>
      <c r="O64" s="48">
        <f t="shared" si="4"/>
        <v>0</v>
      </c>
      <c r="P64" s="49">
        <f t="shared" si="5"/>
        <v>0</v>
      </c>
    </row>
    <row r="65" spans="1:16" x14ac:dyDescent="0.2">
      <c r="A65" s="38">
        <v>49</v>
      </c>
      <c r="B65" s="39"/>
      <c r="C65" s="96" t="s">
        <v>384</v>
      </c>
      <c r="D65" s="25" t="s">
        <v>65</v>
      </c>
      <c r="E65" s="97">
        <v>1</v>
      </c>
      <c r="F65" s="67"/>
      <c r="G65" s="64"/>
      <c r="H65" s="48">
        <f t="shared" ref="H65:H73" si="10">ROUND(F65*G65,2)</f>
        <v>0</v>
      </c>
      <c r="I65" s="64"/>
      <c r="J65" s="64"/>
      <c r="K65" s="49">
        <f t="shared" si="0"/>
        <v>0</v>
      </c>
      <c r="L65" s="50">
        <f t="shared" si="1"/>
        <v>0</v>
      </c>
      <c r="M65" s="48">
        <f t="shared" si="2"/>
        <v>0</v>
      </c>
      <c r="N65" s="48">
        <f t="shared" si="3"/>
        <v>0</v>
      </c>
      <c r="O65" s="48">
        <f t="shared" si="4"/>
        <v>0</v>
      </c>
      <c r="P65" s="49">
        <f t="shared" si="5"/>
        <v>0</v>
      </c>
    </row>
    <row r="66" spans="1:16" x14ac:dyDescent="0.2">
      <c r="A66" s="38">
        <v>50</v>
      </c>
      <c r="B66" s="39"/>
      <c r="C66" s="96" t="s">
        <v>385</v>
      </c>
      <c r="D66" s="25" t="s">
        <v>65</v>
      </c>
      <c r="E66" s="97">
        <v>1</v>
      </c>
      <c r="F66" s="67"/>
      <c r="G66" s="64"/>
      <c r="H66" s="48">
        <f t="shared" si="10"/>
        <v>0</v>
      </c>
      <c r="I66" s="64"/>
      <c r="J66" s="64"/>
      <c r="K66" s="49">
        <f t="shared" si="0"/>
        <v>0</v>
      </c>
      <c r="L66" s="50">
        <f t="shared" si="1"/>
        <v>0</v>
      </c>
      <c r="M66" s="48">
        <f t="shared" si="2"/>
        <v>0</v>
      </c>
      <c r="N66" s="48">
        <f t="shared" si="3"/>
        <v>0</v>
      </c>
      <c r="O66" s="48">
        <f t="shared" si="4"/>
        <v>0</v>
      </c>
      <c r="P66" s="49">
        <f t="shared" si="5"/>
        <v>0</v>
      </c>
    </row>
    <row r="67" spans="1:16" x14ac:dyDescent="0.2">
      <c r="A67" s="38">
        <v>51</v>
      </c>
      <c r="B67" s="39"/>
      <c r="C67" s="96" t="s">
        <v>386</v>
      </c>
      <c r="D67" s="25" t="s">
        <v>65</v>
      </c>
      <c r="E67" s="97">
        <v>1</v>
      </c>
      <c r="F67" s="67"/>
      <c r="G67" s="64"/>
      <c r="H67" s="48">
        <f t="shared" si="10"/>
        <v>0</v>
      </c>
      <c r="I67" s="64"/>
      <c r="J67" s="64"/>
      <c r="K67" s="49">
        <f t="shared" si="0"/>
        <v>0</v>
      </c>
      <c r="L67" s="50">
        <f t="shared" si="1"/>
        <v>0</v>
      </c>
      <c r="M67" s="48">
        <f t="shared" si="2"/>
        <v>0</v>
      </c>
      <c r="N67" s="48">
        <f t="shared" si="3"/>
        <v>0</v>
      </c>
      <c r="O67" s="48">
        <f t="shared" si="4"/>
        <v>0</v>
      </c>
      <c r="P67" s="49">
        <f t="shared" si="5"/>
        <v>0</v>
      </c>
    </row>
    <row r="68" spans="1:16" x14ac:dyDescent="0.2">
      <c r="A68" s="38">
        <v>52</v>
      </c>
      <c r="B68" s="39"/>
      <c r="C68" s="96" t="s">
        <v>387</v>
      </c>
      <c r="D68" s="25" t="s">
        <v>65</v>
      </c>
      <c r="E68" s="97">
        <v>1</v>
      </c>
      <c r="F68" s="67"/>
      <c r="G68" s="64"/>
      <c r="H68" s="48">
        <f t="shared" si="10"/>
        <v>0</v>
      </c>
      <c r="I68" s="64"/>
      <c r="J68" s="64"/>
      <c r="K68" s="49">
        <f t="shared" si="0"/>
        <v>0</v>
      </c>
      <c r="L68" s="50">
        <f t="shared" si="1"/>
        <v>0</v>
      </c>
      <c r="M68" s="48">
        <f t="shared" si="2"/>
        <v>0</v>
      </c>
      <c r="N68" s="48">
        <f t="shared" si="3"/>
        <v>0</v>
      </c>
      <c r="O68" s="48">
        <f t="shared" si="4"/>
        <v>0</v>
      </c>
      <c r="P68" s="49">
        <f t="shared" si="5"/>
        <v>0</v>
      </c>
    </row>
    <row r="69" spans="1:16" x14ac:dyDescent="0.2">
      <c r="A69" s="38">
        <v>53</v>
      </c>
      <c r="B69" s="39"/>
      <c r="C69" s="96" t="s">
        <v>388</v>
      </c>
      <c r="D69" s="25" t="s">
        <v>65</v>
      </c>
      <c r="E69" s="97">
        <v>1</v>
      </c>
      <c r="F69" s="67"/>
      <c r="G69" s="64"/>
      <c r="H69" s="48">
        <f t="shared" si="10"/>
        <v>0</v>
      </c>
      <c r="I69" s="64"/>
      <c r="J69" s="64"/>
      <c r="K69" s="49">
        <f t="shared" si="0"/>
        <v>0</v>
      </c>
      <c r="L69" s="50">
        <f t="shared" si="1"/>
        <v>0</v>
      </c>
      <c r="M69" s="48">
        <f t="shared" si="2"/>
        <v>0</v>
      </c>
      <c r="N69" s="48">
        <f t="shared" si="3"/>
        <v>0</v>
      </c>
      <c r="O69" s="48">
        <f t="shared" si="4"/>
        <v>0</v>
      </c>
      <c r="P69" s="49">
        <f t="shared" si="5"/>
        <v>0</v>
      </c>
    </row>
    <row r="70" spans="1:16" x14ac:dyDescent="0.2">
      <c r="A70" s="38">
        <v>54</v>
      </c>
      <c r="B70" s="39"/>
      <c r="C70" s="96" t="s">
        <v>389</v>
      </c>
      <c r="D70" s="25" t="s">
        <v>65</v>
      </c>
      <c r="E70" s="97">
        <v>1</v>
      </c>
      <c r="F70" s="67"/>
      <c r="G70" s="64"/>
      <c r="H70" s="48">
        <f t="shared" si="10"/>
        <v>0</v>
      </c>
      <c r="I70" s="64"/>
      <c r="J70" s="64"/>
      <c r="K70" s="49">
        <f t="shared" si="0"/>
        <v>0</v>
      </c>
      <c r="L70" s="50">
        <f t="shared" si="1"/>
        <v>0</v>
      </c>
      <c r="M70" s="48">
        <f t="shared" si="2"/>
        <v>0</v>
      </c>
      <c r="N70" s="48">
        <f t="shared" si="3"/>
        <v>0</v>
      </c>
      <c r="O70" s="48">
        <f t="shared" si="4"/>
        <v>0</v>
      </c>
      <c r="P70" s="49">
        <f t="shared" si="5"/>
        <v>0</v>
      </c>
    </row>
    <row r="71" spans="1:16" ht="33.75" x14ac:dyDescent="0.2">
      <c r="A71" s="38">
        <v>55</v>
      </c>
      <c r="B71" s="39"/>
      <c r="C71" s="96" t="s">
        <v>390</v>
      </c>
      <c r="D71" s="25" t="s">
        <v>65</v>
      </c>
      <c r="E71" s="97">
        <v>1</v>
      </c>
      <c r="F71" s="67"/>
      <c r="G71" s="64"/>
      <c r="H71" s="48">
        <f t="shared" si="10"/>
        <v>0</v>
      </c>
      <c r="I71" s="64"/>
      <c r="J71" s="64"/>
      <c r="K71" s="49">
        <f t="shared" si="0"/>
        <v>0</v>
      </c>
      <c r="L71" s="50">
        <f t="shared" si="1"/>
        <v>0</v>
      </c>
      <c r="M71" s="48">
        <f t="shared" si="2"/>
        <v>0</v>
      </c>
      <c r="N71" s="48">
        <f t="shared" si="3"/>
        <v>0</v>
      </c>
      <c r="O71" s="48">
        <f t="shared" si="4"/>
        <v>0</v>
      </c>
      <c r="P71" s="49">
        <f t="shared" si="5"/>
        <v>0</v>
      </c>
    </row>
    <row r="72" spans="1:16" ht="33.75" x14ac:dyDescent="0.2">
      <c r="A72" s="38">
        <v>56</v>
      </c>
      <c r="B72" s="39"/>
      <c r="C72" s="96" t="s">
        <v>404</v>
      </c>
      <c r="D72" s="25" t="s">
        <v>65</v>
      </c>
      <c r="E72" s="97">
        <v>77</v>
      </c>
      <c r="F72" s="67"/>
      <c r="G72" s="64"/>
      <c r="H72" s="48">
        <f t="shared" si="10"/>
        <v>0</v>
      </c>
      <c r="I72" s="64"/>
      <c r="J72" s="64"/>
      <c r="K72" s="49">
        <f t="shared" si="0"/>
        <v>0</v>
      </c>
      <c r="L72" s="50">
        <f t="shared" si="1"/>
        <v>0</v>
      </c>
      <c r="M72" s="48">
        <f t="shared" si="2"/>
        <v>0</v>
      </c>
      <c r="N72" s="48">
        <f t="shared" si="3"/>
        <v>0</v>
      </c>
      <c r="O72" s="48">
        <f t="shared" si="4"/>
        <v>0</v>
      </c>
      <c r="P72" s="49">
        <f t="shared" si="5"/>
        <v>0</v>
      </c>
    </row>
    <row r="73" spans="1:16" ht="22.5" x14ac:dyDescent="0.2">
      <c r="A73" s="38">
        <v>57</v>
      </c>
      <c r="B73" s="39"/>
      <c r="C73" s="96" t="s">
        <v>403</v>
      </c>
      <c r="D73" s="25" t="s">
        <v>65</v>
      </c>
      <c r="E73" s="97">
        <v>74</v>
      </c>
      <c r="F73" s="67"/>
      <c r="G73" s="64"/>
      <c r="H73" s="48">
        <f t="shared" si="10"/>
        <v>0</v>
      </c>
      <c r="I73" s="64"/>
      <c r="J73" s="64"/>
      <c r="K73" s="49">
        <f t="shared" si="0"/>
        <v>0</v>
      </c>
      <c r="L73" s="50">
        <f t="shared" si="1"/>
        <v>0</v>
      </c>
      <c r="M73" s="48">
        <f t="shared" si="2"/>
        <v>0</v>
      </c>
      <c r="N73" s="48">
        <f t="shared" si="3"/>
        <v>0</v>
      </c>
      <c r="O73" s="48">
        <f t="shared" si="4"/>
        <v>0</v>
      </c>
      <c r="P73" s="49">
        <f t="shared" si="5"/>
        <v>0</v>
      </c>
    </row>
    <row r="74" spans="1:16" ht="22.5" x14ac:dyDescent="0.2">
      <c r="A74" s="38">
        <v>58</v>
      </c>
      <c r="B74" s="39"/>
      <c r="C74" s="96" t="s">
        <v>467</v>
      </c>
      <c r="D74" s="25" t="s">
        <v>65</v>
      </c>
      <c r="E74" s="97">
        <v>1</v>
      </c>
      <c r="F74" s="67"/>
      <c r="G74" s="64"/>
      <c r="H74" s="48">
        <f t="shared" ref="H74:H79" si="11">ROUND(F74*G74,2)</f>
        <v>0</v>
      </c>
      <c r="I74" s="64"/>
      <c r="J74" s="64"/>
      <c r="K74" s="49">
        <f t="shared" si="0"/>
        <v>0</v>
      </c>
      <c r="L74" s="50">
        <f t="shared" si="1"/>
        <v>0</v>
      </c>
      <c r="M74" s="48">
        <f t="shared" si="2"/>
        <v>0</v>
      </c>
      <c r="N74" s="48">
        <f t="shared" si="3"/>
        <v>0</v>
      </c>
      <c r="O74" s="48">
        <f t="shared" si="4"/>
        <v>0</v>
      </c>
      <c r="P74" s="49">
        <f t="shared" si="5"/>
        <v>0</v>
      </c>
    </row>
    <row r="75" spans="1:16" x14ac:dyDescent="0.2">
      <c r="A75" s="38">
        <v>59</v>
      </c>
      <c r="B75" s="39"/>
      <c r="C75" s="96" t="s">
        <v>391</v>
      </c>
      <c r="D75" s="25" t="s">
        <v>65</v>
      </c>
      <c r="E75" s="97">
        <v>1</v>
      </c>
      <c r="F75" s="67"/>
      <c r="G75" s="64"/>
      <c r="H75" s="48">
        <f t="shared" si="11"/>
        <v>0</v>
      </c>
      <c r="I75" s="64"/>
      <c r="J75" s="64"/>
      <c r="K75" s="49">
        <f t="shared" si="0"/>
        <v>0</v>
      </c>
      <c r="L75" s="50">
        <f t="shared" si="1"/>
        <v>0</v>
      </c>
      <c r="M75" s="48">
        <f t="shared" si="2"/>
        <v>0</v>
      </c>
      <c r="N75" s="48">
        <f t="shared" si="3"/>
        <v>0</v>
      </c>
      <c r="O75" s="48">
        <f t="shared" si="4"/>
        <v>0</v>
      </c>
      <c r="P75" s="49">
        <f t="shared" si="5"/>
        <v>0</v>
      </c>
    </row>
    <row r="76" spans="1:16" ht="33.75" x14ac:dyDescent="0.2">
      <c r="A76" s="38">
        <v>60</v>
      </c>
      <c r="B76" s="39"/>
      <c r="C76" s="96" t="s">
        <v>405</v>
      </c>
      <c r="D76" s="25" t="s">
        <v>200</v>
      </c>
      <c r="E76" s="97">
        <v>119</v>
      </c>
      <c r="F76" s="67"/>
      <c r="G76" s="64"/>
      <c r="H76" s="48">
        <f t="shared" si="11"/>
        <v>0</v>
      </c>
      <c r="I76" s="64"/>
      <c r="J76" s="64"/>
      <c r="K76" s="49">
        <f t="shared" si="0"/>
        <v>0</v>
      </c>
      <c r="L76" s="50">
        <f t="shared" si="1"/>
        <v>0</v>
      </c>
      <c r="M76" s="48">
        <f t="shared" si="2"/>
        <v>0</v>
      </c>
      <c r="N76" s="48">
        <f t="shared" si="3"/>
        <v>0</v>
      </c>
      <c r="O76" s="48">
        <f t="shared" si="4"/>
        <v>0</v>
      </c>
      <c r="P76" s="49">
        <f t="shared" si="5"/>
        <v>0</v>
      </c>
    </row>
    <row r="77" spans="1:16" x14ac:dyDescent="0.2">
      <c r="A77" s="38">
        <v>61</v>
      </c>
      <c r="B77" s="39"/>
      <c r="C77" s="96" t="s">
        <v>392</v>
      </c>
      <c r="D77" s="25" t="s">
        <v>280</v>
      </c>
      <c r="E77" s="97">
        <v>1</v>
      </c>
      <c r="F77" s="67"/>
      <c r="G77" s="64"/>
      <c r="H77" s="48">
        <f t="shared" si="11"/>
        <v>0</v>
      </c>
      <c r="I77" s="64"/>
      <c r="J77" s="64"/>
      <c r="K77" s="49">
        <f t="shared" ref="K77:K79" si="12">SUM(H77:J77)</f>
        <v>0</v>
      </c>
      <c r="L77" s="50">
        <f t="shared" ref="L77:L79" si="13">ROUND(E77*F77,2)</f>
        <v>0</v>
      </c>
      <c r="M77" s="48">
        <f t="shared" ref="M77:M79" si="14">ROUND(H77*E77,2)</f>
        <v>0</v>
      </c>
      <c r="N77" s="48">
        <f t="shared" ref="N77:N79" si="15">ROUND(I77*E77,2)</f>
        <v>0</v>
      </c>
      <c r="O77" s="48">
        <f t="shared" ref="O77:O79" si="16">ROUND(J77*E77,2)</f>
        <v>0</v>
      </c>
      <c r="P77" s="49">
        <f t="shared" ref="P77:P79" si="17">SUM(M77:O77)</f>
        <v>0</v>
      </c>
    </row>
    <row r="78" spans="1:16" x14ac:dyDescent="0.2">
      <c r="A78" s="38">
        <v>62</v>
      </c>
      <c r="B78" s="39"/>
      <c r="C78" s="96" t="s">
        <v>393</v>
      </c>
      <c r="D78" s="25" t="s">
        <v>280</v>
      </c>
      <c r="E78" s="97">
        <v>1</v>
      </c>
      <c r="F78" s="67"/>
      <c r="G78" s="64"/>
      <c r="H78" s="48">
        <f t="shared" si="11"/>
        <v>0</v>
      </c>
      <c r="I78" s="64"/>
      <c r="J78" s="64"/>
      <c r="K78" s="49">
        <f t="shared" si="12"/>
        <v>0</v>
      </c>
      <c r="L78" s="50">
        <f t="shared" si="13"/>
        <v>0</v>
      </c>
      <c r="M78" s="48">
        <f t="shared" si="14"/>
        <v>0</v>
      </c>
      <c r="N78" s="48">
        <f t="shared" si="15"/>
        <v>0</v>
      </c>
      <c r="O78" s="48">
        <f t="shared" si="16"/>
        <v>0</v>
      </c>
      <c r="P78" s="49">
        <f t="shared" si="17"/>
        <v>0</v>
      </c>
    </row>
    <row r="79" spans="1:16" ht="12" thickBot="1" x14ac:dyDescent="0.25">
      <c r="A79" s="38">
        <v>63</v>
      </c>
      <c r="B79" s="39"/>
      <c r="C79" s="96" t="s">
        <v>394</v>
      </c>
      <c r="D79" s="25" t="s">
        <v>280</v>
      </c>
      <c r="E79" s="97">
        <v>1</v>
      </c>
      <c r="F79" s="67"/>
      <c r="G79" s="64"/>
      <c r="H79" s="48">
        <f t="shared" si="11"/>
        <v>0</v>
      </c>
      <c r="I79" s="64"/>
      <c r="J79" s="64"/>
      <c r="K79" s="49">
        <f t="shared" si="12"/>
        <v>0</v>
      </c>
      <c r="L79" s="50">
        <f t="shared" si="13"/>
        <v>0</v>
      </c>
      <c r="M79" s="48">
        <f t="shared" si="14"/>
        <v>0</v>
      </c>
      <c r="N79" s="48">
        <f t="shared" si="15"/>
        <v>0</v>
      </c>
      <c r="O79" s="48">
        <f t="shared" si="16"/>
        <v>0</v>
      </c>
      <c r="P79" s="49">
        <f t="shared" si="17"/>
        <v>0</v>
      </c>
    </row>
    <row r="80" spans="1:16" ht="12" thickBot="1" x14ac:dyDescent="0.25">
      <c r="A80" s="167" t="s">
        <v>79</v>
      </c>
      <c r="B80" s="168"/>
      <c r="C80" s="168"/>
      <c r="D80" s="168"/>
      <c r="E80" s="168"/>
      <c r="F80" s="168"/>
      <c r="G80" s="168"/>
      <c r="H80" s="168"/>
      <c r="I80" s="168"/>
      <c r="J80" s="168"/>
      <c r="K80" s="169"/>
      <c r="L80" s="68">
        <f>SUM(L14:L79)</f>
        <v>0</v>
      </c>
      <c r="M80" s="69">
        <f>SUM(M14:M79)</f>
        <v>0</v>
      </c>
      <c r="N80" s="69">
        <f>SUM(N14:N79)</f>
        <v>0</v>
      </c>
      <c r="O80" s="69">
        <f>SUM(O14:O79)</f>
        <v>0</v>
      </c>
      <c r="P80" s="70">
        <f>SUM(P14:P79)</f>
        <v>0</v>
      </c>
    </row>
    <row r="81" spans="1:16" ht="10.15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ht="10.15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">
      <c r="A83" s="1" t="s">
        <v>14</v>
      </c>
      <c r="B83" s="17"/>
      <c r="C83" s="166">
        <f>'Kops a'!C34:H34</f>
        <v>0</v>
      </c>
      <c r="D83" s="166"/>
      <c r="E83" s="166"/>
      <c r="F83" s="166"/>
      <c r="G83" s="166"/>
      <c r="H83" s="166"/>
      <c r="I83" s="17"/>
      <c r="J83" s="17"/>
      <c r="K83" s="17"/>
      <c r="L83" s="17"/>
      <c r="M83" s="17"/>
      <c r="N83" s="17"/>
      <c r="O83" s="17"/>
      <c r="P83" s="17"/>
    </row>
    <row r="84" spans="1:16" x14ac:dyDescent="0.2">
      <c r="A84" s="17"/>
      <c r="B84" s="17"/>
      <c r="C84" s="102" t="s">
        <v>15</v>
      </c>
      <c r="D84" s="102"/>
      <c r="E84" s="102"/>
      <c r="F84" s="102"/>
      <c r="G84" s="102"/>
      <c r="H84" s="102"/>
      <c r="I84" s="17"/>
      <c r="J84" s="17"/>
      <c r="K84" s="17"/>
      <c r="L84" s="17"/>
      <c r="M84" s="17"/>
      <c r="N84" s="17"/>
      <c r="O84" s="17"/>
      <c r="P84" s="17"/>
    </row>
    <row r="85" spans="1:16" ht="10.15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ht="10.15" x14ac:dyDescent="0.2">
      <c r="A86" s="87" t="str">
        <f>'Kops a'!A37</f>
        <v xml:space="preserve">Tāme sastādīta </v>
      </c>
      <c r="B86" s="88"/>
      <c r="C86" s="88"/>
      <c r="D86" s="8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1:16" ht="10.15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 x14ac:dyDescent="0.2">
      <c r="A88" s="1" t="s">
        <v>37</v>
      </c>
      <c r="B88" s="17"/>
      <c r="C88" s="166">
        <f>'Kops a'!C39:H39</f>
        <v>0</v>
      </c>
      <c r="D88" s="166"/>
      <c r="E88" s="166"/>
      <c r="F88" s="166"/>
      <c r="G88" s="166"/>
      <c r="H88" s="166"/>
      <c r="I88" s="17"/>
      <c r="J88" s="17"/>
      <c r="K88" s="17"/>
      <c r="L88" s="17"/>
      <c r="M88" s="17"/>
      <c r="N88" s="17"/>
      <c r="O88" s="17"/>
      <c r="P88" s="17"/>
    </row>
    <row r="89" spans="1:16" x14ac:dyDescent="0.2">
      <c r="A89" s="17"/>
      <c r="B89" s="17"/>
      <c r="C89" s="102" t="s">
        <v>15</v>
      </c>
      <c r="D89" s="102"/>
      <c r="E89" s="102"/>
      <c r="F89" s="102"/>
      <c r="G89" s="102"/>
      <c r="H89" s="102"/>
      <c r="I89" s="17"/>
      <c r="J89" s="17"/>
      <c r="K89" s="17"/>
      <c r="L89" s="17"/>
      <c r="M89" s="17"/>
      <c r="N89" s="17"/>
      <c r="O89" s="17"/>
      <c r="P89" s="17"/>
    </row>
    <row r="90" spans="1:16" ht="10.15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1:16" x14ac:dyDescent="0.2">
      <c r="A91" s="87" t="s">
        <v>54</v>
      </c>
      <c r="B91" s="88"/>
      <c r="C91" s="92">
        <f>'Kops a'!C42</f>
        <v>0</v>
      </c>
      <c r="D91" s="51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ht="10.15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</sheetData>
  <mergeCells count="22">
    <mergeCell ref="C89:H89"/>
    <mergeCell ref="C4:I4"/>
    <mergeCell ref="F12:K12"/>
    <mergeCell ref="J9:M9"/>
    <mergeCell ref="D8:L8"/>
    <mergeCell ref="A80:K80"/>
    <mergeCell ref="C83:H83"/>
    <mergeCell ref="C84:H84"/>
    <mergeCell ref="C88:H88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64 D14:G14 D16:G64 D15:E15 G15 D74:G74 I74:J74 J71 J73 D65:E73 J75 D75:E79 J77:J79 A14:B79">
    <cfRule type="cellIs" dxfId="71" priority="52" operator="equal">
      <formula>0</formula>
    </cfRule>
  </conditionalFormatting>
  <conditionalFormatting sqref="N9:O9 K14:P79 H14:H64 H74">
    <cfRule type="cellIs" dxfId="70" priority="51" operator="equal">
      <formula>0</formula>
    </cfRule>
  </conditionalFormatting>
  <conditionalFormatting sqref="C2:I2">
    <cfRule type="cellIs" dxfId="69" priority="48" operator="equal">
      <formula>0</formula>
    </cfRule>
  </conditionalFormatting>
  <conditionalFormatting sqref="O10">
    <cfRule type="cellIs" dxfId="68" priority="47" operator="equal">
      <formula>"20__. gada __. _________"</formula>
    </cfRule>
  </conditionalFormatting>
  <conditionalFormatting sqref="A80:K80">
    <cfRule type="containsText" dxfId="67" priority="46" operator="containsText" text="Tiešās izmaksas kopā, t. sk. darba devēja sociālais nodoklis __.__% ">
      <formula>NOT(ISERROR(SEARCH("Tiešās izmaksas kopā, t. sk. darba devēja sociālais nodoklis __.__% ",A80)))</formula>
    </cfRule>
  </conditionalFormatting>
  <conditionalFormatting sqref="L80:P80">
    <cfRule type="cellIs" dxfId="66" priority="41" operator="equal">
      <formula>0</formula>
    </cfRule>
  </conditionalFormatting>
  <conditionalFormatting sqref="C4:I4">
    <cfRule type="cellIs" dxfId="65" priority="40" operator="equal">
      <formula>0</formula>
    </cfRule>
  </conditionalFormatting>
  <conditionalFormatting sqref="D5:L8">
    <cfRule type="cellIs" dxfId="64" priority="36" operator="equal">
      <formula>0</formula>
    </cfRule>
  </conditionalFormatting>
  <conditionalFormatting sqref="P10">
    <cfRule type="cellIs" dxfId="63" priority="32" operator="equal">
      <formula>"20__. gada __. _________"</formula>
    </cfRule>
  </conditionalFormatting>
  <conditionalFormatting sqref="C88:H88">
    <cfRule type="cellIs" dxfId="62" priority="29" operator="equal">
      <formula>0</formula>
    </cfRule>
  </conditionalFormatting>
  <conditionalFormatting sqref="C83:H83">
    <cfRule type="cellIs" dxfId="61" priority="28" operator="equal">
      <formula>0</formula>
    </cfRule>
  </conditionalFormatting>
  <conditionalFormatting sqref="C88:H88 C91 C83:H83">
    <cfRule type="cellIs" dxfId="60" priority="27" operator="equal">
      <formula>0</formula>
    </cfRule>
  </conditionalFormatting>
  <conditionalFormatting sqref="D1">
    <cfRule type="cellIs" dxfId="59" priority="26" operator="equal">
      <formula>0</formula>
    </cfRule>
  </conditionalFormatting>
  <conditionalFormatting sqref="C15 C17:C79">
    <cfRule type="cellIs" dxfId="58" priority="19" operator="equal">
      <formula>0</formula>
    </cfRule>
  </conditionalFormatting>
  <conditionalFormatting sqref="C14">
    <cfRule type="cellIs" dxfId="57" priority="18" operator="equal">
      <formula>0</formula>
    </cfRule>
  </conditionalFormatting>
  <conditionalFormatting sqref="A9">
    <cfRule type="containsText" dxfId="56" priority="17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16">
    <cfRule type="cellIs" dxfId="55" priority="16" operator="equal">
      <formula>0</formula>
    </cfRule>
  </conditionalFormatting>
  <conditionalFormatting sqref="F15">
    <cfRule type="cellIs" dxfId="54" priority="15" operator="equal">
      <formula>0</formula>
    </cfRule>
  </conditionalFormatting>
  <conditionalFormatting sqref="I65:J70 F65:G70">
    <cfRule type="cellIs" dxfId="53" priority="14" operator="equal">
      <formula>0</formula>
    </cfRule>
  </conditionalFormatting>
  <conditionalFormatting sqref="H65:H70">
    <cfRule type="cellIs" dxfId="52" priority="13" operator="equal">
      <formula>0</formula>
    </cfRule>
  </conditionalFormatting>
  <conditionalFormatting sqref="I71 F71:G71">
    <cfRule type="cellIs" dxfId="51" priority="12" operator="equal">
      <formula>0</formula>
    </cfRule>
  </conditionalFormatting>
  <conditionalFormatting sqref="H71">
    <cfRule type="cellIs" dxfId="50" priority="11" operator="equal">
      <formula>0</formula>
    </cfRule>
  </conditionalFormatting>
  <conditionalFormatting sqref="I72:J72 F72:G72">
    <cfRule type="cellIs" dxfId="49" priority="10" operator="equal">
      <formula>0</formula>
    </cfRule>
  </conditionalFormatting>
  <conditionalFormatting sqref="H72">
    <cfRule type="cellIs" dxfId="48" priority="9" operator="equal">
      <formula>0</formula>
    </cfRule>
  </conditionalFormatting>
  <conditionalFormatting sqref="I73 F73:G73">
    <cfRule type="cellIs" dxfId="47" priority="8" operator="equal">
      <formula>0</formula>
    </cfRule>
  </conditionalFormatting>
  <conditionalFormatting sqref="H73">
    <cfRule type="cellIs" dxfId="46" priority="7" operator="equal">
      <formula>0</formula>
    </cfRule>
  </conditionalFormatting>
  <conditionalFormatting sqref="I75 F75:G75">
    <cfRule type="cellIs" dxfId="45" priority="6" operator="equal">
      <formula>0</formula>
    </cfRule>
  </conditionalFormatting>
  <conditionalFormatting sqref="H75">
    <cfRule type="cellIs" dxfId="44" priority="5" operator="equal">
      <formula>0</formula>
    </cfRule>
  </conditionalFormatting>
  <conditionalFormatting sqref="I76:J76 F76:G76">
    <cfRule type="cellIs" dxfId="43" priority="4" operator="equal">
      <formula>0</formula>
    </cfRule>
  </conditionalFormatting>
  <conditionalFormatting sqref="H76">
    <cfRule type="cellIs" dxfId="42" priority="3" operator="equal">
      <formula>0</formula>
    </cfRule>
  </conditionalFormatting>
  <conditionalFormatting sqref="I77:I79 F77:G79">
    <cfRule type="cellIs" dxfId="41" priority="2" operator="equal">
      <formula>0</formula>
    </cfRule>
  </conditionalFormatting>
  <conditionalFormatting sqref="H77:H79">
    <cfRule type="cellIs" dxfId="40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1" operator="containsText" id="{9C848299-F747-4D4C-BE47-58A1BBDB8A5B}">
            <xm:f>NOT(ISERROR(SEARCH("Tāme sastādīta ____. gada ___. ______________",A86)))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A86</xm:sqref>
        </x14:conditionalFormatting>
        <x14:conditionalFormatting xmlns:xm="http://schemas.microsoft.com/office/excel/2006/main">
          <x14:cfRule type="containsText" priority="30" operator="containsText" id="{1A9581D5-9790-4D5D-94E5-4E7B8C258AD0}">
            <xm:f>NOT(ISERROR(SEARCH("Sertifikāta Nr. _________________________________",A91)))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112"/>
  <sheetViews>
    <sheetView topLeftCell="A82" workbookViewId="0">
      <selection activeCell="I19" sqref="I19:J99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a'!A24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0" t="s">
        <v>441</v>
      </c>
      <c r="D2" s="150"/>
      <c r="E2" s="150"/>
      <c r="F2" s="150"/>
      <c r="G2" s="150"/>
      <c r="H2" s="150"/>
      <c r="I2" s="150"/>
      <c r="J2" s="29"/>
    </row>
    <row r="3" spans="1:16" x14ac:dyDescent="0.2">
      <c r="A3" s="30"/>
      <c r="B3" s="30"/>
      <c r="C3" s="111" t="s">
        <v>17</v>
      </c>
      <c r="D3" s="111"/>
      <c r="E3" s="111"/>
      <c r="F3" s="111"/>
      <c r="G3" s="111"/>
      <c r="H3" s="111"/>
      <c r="I3" s="111"/>
      <c r="J3" s="30"/>
    </row>
    <row r="4" spans="1:16" x14ac:dyDescent="0.2">
      <c r="A4" s="30"/>
      <c r="B4" s="30"/>
      <c r="C4" s="151" t="s">
        <v>52</v>
      </c>
      <c r="D4" s="151"/>
      <c r="E4" s="151"/>
      <c r="F4" s="151"/>
      <c r="G4" s="151"/>
      <c r="H4" s="151"/>
      <c r="I4" s="151"/>
      <c r="J4" s="30"/>
    </row>
    <row r="5" spans="1:16" ht="24.95" customHeight="1" x14ac:dyDescent="0.2">
      <c r="A5" s="23"/>
      <c r="B5" s="23"/>
      <c r="C5" s="27" t="s">
        <v>5</v>
      </c>
      <c r="D5" s="163" t="str">
        <f>'Kops a'!D6</f>
        <v>Daudzdzīvokļu dzīvojamās mājas, Lielajā ielā 13, Jelgavā vienkāršotas fasādes atjaunošana un pamatu pastiprināšana</v>
      </c>
      <c r="E5" s="163"/>
      <c r="F5" s="163"/>
      <c r="G5" s="163"/>
      <c r="H5" s="163"/>
      <c r="I5" s="163"/>
      <c r="J5" s="163"/>
      <c r="K5" s="163"/>
      <c r="L5" s="163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63" t="str">
        <f>'Kops a'!D7</f>
        <v>Daudzdzīvokļu dzīvojamās mājas, Lielajā ielā 13, Jelgavā vienkāršotas fasādes atjaunošana un pamatu pastiprināšana</v>
      </c>
      <c r="E6" s="163"/>
      <c r="F6" s="163"/>
      <c r="G6" s="163"/>
      <c r="H6" s="163"/>
      <c r="I6" s="163"/>
      <c r="J6" s="163"/>
      <c r="K6" s="163"/>
      <c r="L6" s="16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3" t="str">
        <f>'Kops a'!D8</f>
        <v>Lielā iela 13, Jelgava</v>
      </c>
      <c r="E7" s="163"/>
      <c r="F7" s="163"/>
      <c r="G7" s="163"/>
      <c r="H7" s="163"/>
      <c r="I7" s="163"/>
      <c r="J7" s="163"/>
      <c r="K7" s="163"/>
      <c r="L7" s="16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3">
        <f>'Kops a'!D9</f>
        <v>0</v>
      </c>
      <c r="E8" s="163"/>
      <c r="F8" s="163"/>
      <c r="G8" s="163"/>
      <c r="H8" s="163"/>
      <c r="I8" s="163"/>
      <c r="J8" s="163"/>
      <c r="K8" s="163"/>
      <c r="L8" s="163"/>
      <c r="M8" s="17"/>
      <c r="N8" s="17"/>
      <c r="O8" s="17"/>
      <c r="P8" s="17"/>
    </row>
    <row r="9" spans="1:16" ht="11.25" customHeight="1" x14ac:dyDescent="0.2">
      <c r="A9" s="149" t="s">
        <v>56</v>
      </c>
      <c r="B9" s="149"/>
      <c r="C9" s="149"/>
      <c r="D9" s="149"/>
      <c r="E9" s="149"/>
      <c r="F9" s="149"/>
      <c r="G9" s="149"/>
      <c r="H9" s="149"/>
      <c r="I9" s="149"/>
      <c r="J9" s="155" t="s">
        <v>39</v>
      </c>
      <c r="K9" s="155"/>
      <c r="L9" s="155"/>
      <c r="M9" s="155"/>
      <c r="N9" s="162">
        <f>P100</f>
        <v>0</v>
      </c>
      <c r="O9" s="162"/>
      <c r="P9" s="31"/>
    </row>
    <row r="10" spans="1:16" ht="10.15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A106</f>
        <v xml:space="preserve">Tāme sastādīta </v>
      </c>
    </row>
    <row r="11" spans="1:16" ht="10.9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3" t="s">
        <v>23</v>
      </c>
      <c r="B12" s="157" t="s">
        <v>40</v>
      </c>
      <c r="C12" s="153" t="s">
        <v>41</v>
      </c>
      <c r="D12" s="160" t="s">
        <v>42</v>
      </c>
      <c r="E12" s="164" t="s">
        <v>43</v>
      </c>
      <c r="F12" s="152" t="s">
        <v>44</v>
      </c>
      <c r="G12" s="153"/>
      <c r="H12" s="153"/>
      <c r="I12" s="153"/>
      <c r="J12" s="153"/>
      <c r="K12" s="154"/>
      <c r="L12" s="152" t="s">
        <v>45</v>
      </c>
      <c r="M12" s="153"/>
      <c r="N12" s="153"/>
      <c r="O12" s="153"/>
      <c r="P12" s="154"/>
    </row>
    <row r="13" spans="1:16" ht="126.75" customHeight="1" thickBot="1" x14ac:dyDescent="0.25">
      <c r="A13" s="156"/>
      <c r="B13" s="158"/>
      <c r="C13" s="159"/>
      <c r="D13" s="161"/>
      <c r="E13" s="165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38"/>
      <c r="B14" s="39"/>
      <c r="C14" s="95" t="s">
        <v>59</v>
      </c>
      <c r="D14" s="25"/>
      <c r="E14" s="66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1.1000000000000001</v>
      </c>
      <c r="B15" s="39"/>
      <c r="C15" s="96" t="s">
        <v>406</v>
      </c>
      <c r="D15" s="25" t="s">
        <v>407</v>
      </c>
      <c r="E15" s="97">
        <v>1</v>
      </c>
      <c r="F15" s="67"/>
      <c r="G15" s="64"/>
      <c r="H15" s="48">
        <f>ROUND(F15*G15,2)</f>
        <v>0</v>
      </c>
      <c r="I15" s="64"/>
      <c r="J15" s="64">
        <f>ROUND(H15*0.07,2)</f>
        <v>0</v>
      </c>
      <c r="K15" s="49">
        <f t="shared" ref="K15:K72" si="0">SUM(H15:J15)</f>
        <v>0</v>
      </c>
      <c r="L15" s="50">
        <f t="shared" ref="L15:L72" si="1">ROUND(E15*F15,2)</f>
        <v>0</v>
      </c>
      <c r="M15" s="48">
        <f t="shared" ref="M15:M72" si="2">ROUND(H15*E15,2)</f>
        <v>0</v>
      </c>
      <c r="N15" s="48">
        <f t="shared" ref="N15:N72" si="3">ROUND(I15*E15,2)</f>
        <v>0</v>
      </c>
      <c r="O15" s="48">
        <f t="shared" ref="O15:O72" si="4">ROUND(J15*E15,2)</f>
        <v>0</v>
      </c>
      <c r="P15" s="49">
        <f t="shared" ref="P15:P72" si="5">SUM(M15:O15)</f>
        <v>0</v>
      </c>
    </row>
    <row r="16" spans="1:16" x14ac:dyDescent="0.2">
      <c r="A16" s="38">
        <v>2</v>
      </c>
      <c r="B16" s="39"/>
      <c r="C16" s="96" t="s">
        <v>408</v>
      </c>
      <c r="D16" s="25" t="s">
        <v>407</v>
      </c>
      <c r="E16" s="97">
        <v>1</v>
      </c>
      <c r="F16" s="67"/>
      <c r="G16" s="64"/>
      <c r="H16" s="48">
        <f t="shared" ref="H16" si="6">ROUND(F16*G16,2)</f>
        <v>0</v>
      </c>
      <c r="I16" s="64"/>
      <c r="J16" s="64">
        <f t="shared" ref="J16" si="7">ROUND(H16*0.07,2)</f>
        <v>0</v>
      </c>
      <c r="K16" s="49">
        <f t="shared" si="0"/>
        <v>0</v>
      </c>
      <c r="L16" s="50">
        <f t="shared" si="1"/>
        <v>0</v>
      </c>
      <c r="M16" s="48">
        <f t="shared" si="2"/>
        <v>0</v>
      </c>
      <c r="N16" s="48">
        <f t="shared" si="3"/>
        <v>0</v>
      </c>
      <c r="O16" s="48">
        <f t="shared" si="4"/>
        <v>0</v>
      </c>
      <c r="P16" s="49">
        <f t="shared" si="5"/>
        <v>0</v>
      </c>
    </row>
    <row r="17" spans="1:16" x14ac:dyDescent="0.2">
      <c r="A17" s="38"/>
      <c r="B17" s="39"/>
      <c r="C17" s="95" t="s">
        <v>409</v>
      </c>
      <c r="D17" s="25"/>
      <c r="E17" s="66"/>
      <c r="F17" s="67"/>
      <c r="G17" s="64"/>
      <c r="H17" s="48"/>
      <c r="I17" s="64"/>
      <c r="J17" s="64"/>
      <c r="K17" s="49">
        <f t="shared" si="0"/>
        <v>0</v>
      </c>
      <c r="L17" s="50">
        <f t="shared" si="1"/>
        <v>0</v>
      </c>
      <c r="M17" s="48">
        <f t="shared" si="2"/>
        <v>0</v>
      </c>
      <c r="N17" s="48">
        <f t="shared" si="3"/>
        <v>0</v>
      </c>
      <c r="O17" s="48">
        <f t="shared" si="4"/>
        <v>0</v>
      </c>
      <c r="P17" s="49">
        <f t="shared" si="5"/>
        <v>0</v>
      </c>
    </row>
    <row r="18" spans="1:16" x14ac:dyDescent="0.2">
      <c r="A18" s="38"/>
      <c r="B18" s="39"/>
      <c r="C18" s="100" t="s">
        <v>410</v>
      </c>
      <c r="D18" s="25"/>
      <c r="E18" s="66"/>
      <c r="F18" s="67"/>
      <c r="G18" s="64"/>
      <c r="H18" s="48"/>
      <c r="I18" s="64"/>
      <c r="J18" s="64"/>
      <c r="K18" s="49">
        <f t="shared" si="0"/>
        <v>0</v>
      </c>
      <c r="L18" s="50">
        <f t="shared" si="1"/>
        <v>0</v>
      </c>
      <c r="M18" s="48">
        <f t="shared" si="2"/>
        <v>0</v>
      </c>
      <c r="N18" s="48">
        <f t="shared" si="3"/>
        <v>0</v>
      </c>
      <c r="O18" s="48">
        <f t="shared" si="4"/>
        <v>0</v>
      </c>
      <c r="P18" s="49">
        <f t="shared" si="5"/>
        <v>0</v>
      </c>
    </row>
    <row r="19" spans="1:16" ht="33.75" x14ac:dyDescent="0.2">
      <c r="A19" s="38">
        <v>1</v>
      </c>
      <c r="B19" s="39"/>
      <c r="C19" s="96" t="s">
        <v>411</v>
      </c>
      <c r="D19" s="25" t="s">
        <v>63</v>
      </c>
      <c r="E19" s="97">
        <v>40</v>
      </c>
      <c r="F19" s="67"/>
      <c r="G19" s="64"/>
      <c r="H19" s="48">
        <f t="shared" ref="H19:H22" si="8">ROUND(F19*G19,2)</f>
        <v>0</v>
      </c>
      <c r="I19" s="64"/>
      <c r="J19" s="64"/>
      <c r="K19" s="49">
        <f t="shared" si="0"/>
        <v>0</v>
      </c>
      <c r="L19" s="50">
        <f t="shared" si="1"/>
        <v>0</v>
      </c>
      <c r="M19" s="48">
        <f t="shared" si="2"/>
        <v>0</v>
      </c>
      <c r="N19" s="48">
        <f t="shared" si="3"/>
        <v>0</v>
      </c>
      <c r="O19" s="48">
        <f t="shared" si="4"/>
        <v>0</v>
      </c>
      <c r="P19" s="49">
        <f t="shared" si="5"/>
        <v>0</v>
      </c>
    </row>
    <row r="20" spans="1:16" ht="33.75" x14ac:dyDescent="0.2">
      <c r="A20" s="38">
        <v>2</v>
      </c>
      <c r="B20" s="39"/>
      <c r="C20" s="96" t="s">
        <v>412</v>
      </c>
      <c r="D20" s="25" t="s">
        <v>63</v>
      </c>
      <c r="E20" s="97">
        <v>26</v>
      </c>
      <c r="F20" s="67"/>
      <c r="G20" s="64"/>
      <c r="H20" s="48">
        <f t="shared" si="8"/>
        <v>0</v>
      </c>
      <c r="I20" s="64"/>
      <c r="J20" s="64"/>
      <c r="K20" s="49">
        <f t="shared" si="0"/>
        <v>0</v>
      </c>
      <c r="L20" s="50">
        <f t="shared" si="1"/>
        <v>0</v>
      </c>
      <c r="M20" s="48">
        <f t="shared" si="2"/>
        <v>0</v>
      </c>
      <c r="N20" s="48">
        <f t="shared" si="3"/>
        <v>0</v>
      </c>
      <c r="O20" s="48">
        <f t="shared" si="4"/>
        <v>0</v>
      </c>
      <c r="P20" s="49">
        <f t="shared" si="5"/>
        <v>0</v>
      </c>
    </row>
    <row r="21" spans="1:16" ht="33.75" x14ac:dyDescent="0.2">
      <c r="A21" s="38">
        <v>3</v>
      </c>
      <c r="B21" s="39"/>
      <c r="C21" s="96" t="s">
        <v>413</v>
      </c>
      <c r="D21" s="25" t="s">
        <v>63</v>
      </c>
      <c r="E21" s="97">
        <v>21</v>
      </c>
      <c r="F21" s="67"/>
      <c r="G21" s="64"/>
      <c r="H21" s="48">
        <f t="shared" si="8"/>
        <v>0</v>
      </c>
      <c r="I21" s="64"/>
      <c r="J21" s="64"/>
      <c r="K21" s="49">
        <f t="shared" si="0"/>
        <v>0</v>
      </c>
      <c r="L21" s="50">
        <f t="shared" si="1"/>
        <v>0</v>
      </c>
      <c r="M21" s="48">
        <f t="shared" si="2"/>
        <v>0</v>
      </c>
      <c r="N21" s="48">
        <f t="shared" si="3"/>
        <v>0</v>
      </c>
      <c r="O21" s="48">
        <f t="shared" si="4"/>
        <v>0</v>
      </c>
      <c r="P21" s="49">
        <f t="shared" si="5"/>
        <v>0</v>
      </c>
    </row>
    <row r="22" spans="1:16" x14ac:dyDescent="0.2">
      <c r="A22" s="38">
        <v>4</v>
      </c>
      <c r="B22" s="39"/>
      <c r="C22" s="96" t="s">
        <v>414</v>
      </c>
      <c r="D22" s="25" t="s">
        <v>65</v>
      </c>
      <c r="E22" s="97">
        <v>1</v>
      </c>
      <c r="F22" s="67"/>
      <c r="G22" s="64"/>
      <c r="H22" s="48">
        <f t="shared" si="8"/>
        <v>0</v>
      </c>
      <c r="I22" s="64"/>
      <c r="J22" s="64"/>
      <c r="K22" s="49">
        <f t="shared" si="0"/>
        <v>0</v>
      </c>
      <c r="L22" s="50">
        <f t="shared" si="1"/>
        <v>0</v>
      </c>
      <c r="M22" s="48">
        <f t="shared" si="2"/>
        <v>0</v>
      </c>
      <c r="N22" s="48">
        <f t="shared" si="3"/>
        <v>0</v>
      </c>
      <c r="O22" s="48">
        <f t="shared" si="4"/>
        <v>0</v>
      </c>
      <c r="P22" s="49">
        <f t="shared" si="5"/>
        <v>0</v>
      </c>
    </row>
    <row r="23" spans="1:16" ht="22.5" x14ac:dyDescent="0.2">
      <c r="A23" s="38">
        <v>5</v>
      </c>
      <c r="B23" s="39"/>
      <c r="C23" s="96" t="s">
        <v>442</v>
      </c>
      <c r="D23" s="25" t="s">
        <v>63</v>
      </c>
      <c r="E23" s="97">
        <v>40</v>
      </c>
      <c r="F23" s="67"/>
      <c r="G23" s="64"/>
      <c r="H23" s="48">
        <f t="shared" ref="H23:H38" si="9">ROUND(F23*G23,2)</f>
        <v>0</v>
      </c>
      <c r="I23" s="64"/>
      <c r="J23" s="64"/>
      <c r="K23" s="49">
        <f t="shared" si="0"/>
        <v>0</v>
      </c>
      <c r="L23" s="50">
        <f t="shared" si="1"/>
        <v>0</v>
      </c>
      <c r="M23" s="48">
        <f t="shared" si="2"/>
        <v>0</v>
      </c>
      <c r="N23" s="48">
        <f t="shared" si="3"/>
        <v>0</v>
      </c>
      <c r="O23" s="48">
        <f t="shared" si="4"/>
        <v>0</v>
      </c>
      <c r="P23" s="49">
        <f t="shared" si="5"/>
        <v>0</v>
      </c>
    </row>
    <row r="24" spans="1:16" ht="22.5" x14ac:dyDescent="0.2">
      <c r="A24" s="38">
        <v>6</v>
      </c>
      <c r="B24" s="39"/>
      <c r="C24" s="96" t="s">
        <v>443</v>
      </c>
      <c r="D24" s="25" t="s">
        <v>63</v>
      </c>
      <c r="E24" s="97">
        <v>26</v>
      </c>
      <c r="F24" s="67"/>
      <c r="G24" s="64"/>
      <c r="H24" s="48">
        <f t="shared" si="9"/>
        <v>0</v>
      </c>
      <c r="I24" s="64"/>
      <c r="J24" s="64"/>
      <c r="K24" s="49">
        <f t="shared" si="0"/>
        <v>0</v>
      </c>
      <c r="L24" s="50">
        <f t="shared" si="1"/>
        <v>0</v>
      </c>
      <c r="M24" s="48">
        <f t="shared" si="2"/>
        <v>0</v>
      </c>
      <c r="N24" s="48">
        <f t="shared" si="3"/>
        <v>0</v>
      </c>
      <c r="O24" s="48">
        <f t="shared" si="4"/>
        <v>0</v>
      </c>
      <c r="P24" s="49">
        <f t="shared" si="5"/>
        <v>0</v>
      </c>
    </row>
    <row r="25" spans="1:16" ht="22.5" x14ac:dyDescent="0.2">
      <c r="A25" s="38">
        <v>7</v>
      </c>
      <c r="B25" s="39"/>
      <c r="C25" s="96" t="s">
        <v>444</v>
      </c>
      <c r="D25" s="25" t="s">
        <v>63</v>
      </c>
      <c r="E25" s="97">
        <v>21</v>
      </c>
      <c r="F25" s="67"/>
      <c r="G25" s="64"/>
      <c r="H25" s="48">
        <f t="shared" si="9"/>
        <v>0</v>
      </c>
      <c r="I25" s="64"/>
      <c r="J25" s="64"/>
      <c r="K25" s="49">
        <f t="shared" si="0"/>
        <v>0</v>
      </c>
      <c r="L25" s="50">
        <f t="shared" si="1"/>
        <v>0</v>
      </c>
      <c r="M25" s="48">
        <f t="shared" si="2"/>
        <v>0</v>
      </c>
      <c r="N25" s="48">
        <f t="shared" si="3"/>
        <v>0</v>
      </c>
      <c r="O25" s="48">
        <f t="shared" si="4"/>
        <v>0</v>
      </c>
      <c r="P25" s="49">
        <f t="shared" si="5"/>
        <v>0</v>
      </c>
    </row>
    <row r="26" spans="1:16" ht="22.5" x14ac:dyDescent="0.2">
      <c r="A26" s="38">
        <v>8</v>
      </c>
      <c r="B26" s="39"/>
      <c r="C26" s="96" t="s">
        <v>445</v>
      </c>
      <c r="D26" s="25" t="s">
        <v>200</v>
      </c>
      <c r="E26" s="97">
        <v>7</v>
      </c>
      <c r="F26" s="67"/>
      <c r="G26" s="64"/>
      <c r="H26" s="48">
        <f t="shared" si="9"/>
        <v>0</v>
      </c>
      <c r="I26" s="64"/>
      <c r="J26" s="64"/>
      <c r="K26" s="49">
        <f t="shared" si="0"/>
        <v>0</v>
      </c>
      <c r="L26" s="50">
        <f t="shared" si="1"/>
        <v>0</v>
      </c>
      <c r="M26" s="48">
        <f t="shared" si="2"/>
        <v>0</v>
      </c>
      <c r="N26" s="48">
        <f t="shared" si="3"/>
        <v>0</v>
      </c>
      <c r="O26" s="48">
        <f t="shared" si="4"/>
        <v>0</v>
      </c>
      <c r="P26" s="49">
        <f t="shared" si="5"/>
        <v>0</v>
      </c>
    </row>
    <row r="27" spans="1:16" ht="22.5" x14ac:dyDescent="0.2">
      <c r="A27" s="38">
        <v>9</v>
      </c>
      <c r="B27" s="39"/>
      <c r="C27" s="96" t="s">
        <v>446</v>
      </c>
      <c r="D27" s="25" t="s">
        <v>200</v>
      </c>
      <c r="E27" s="97">
        <v>1</v>
      </c>
      <c r="F27" s="67"/>
      <c r="G27" s="64"/>
      <c r="H27" s="48">
        <f t="shared" si="9"/>
        <v>0</v>
      </c>
      <c r="I27" s="64"/>
      <c r="J27" s="64"/>
      <c r="K27" s="49">
        <f t="shared" si="0"/>
        <v>0</v>
      </c>
      <c r="L27" s="50">
        <f t="shared" si="1"/>
        <v>0</v>
      </c>
      <c r="M27" s="48">
        <f t="shared" si="2"/>
        <v>0</v>
      </c>
      <c r="N27" s="48">
        <f t="shared" si="3"/>
        <v>0</v>
      </c>
      <c r="O27" s="48">
        <f t="shared" si="4"/>
        <v>0</v>
      </c>
      <c r="P27" s="49">
        <f t="shared" si="5"/>
        <v>0</v>
      </c>
    </row>
    <row r="28" spans="1:16" ht="22.5" x14ac:dyDescent="0.2">
      <c r="A28" s="38">
        <v>10</v>
      </c>
      <c r="B28" s="39"/>
      <c r="C28" s="96" t="s">
        <v>447</v>
      </c>
      <c r="D28" s="25" t="s">
        <v>200</v>
      </c>
      <c r="E28" s="97">
        <v>1</v>
      </c>
      <c r="F28" s="67"/>
      <c r="G28" s="64"/>
      <c r="H28" s="48">
        <f t="shared" si="9"/>
        <v>0</v>
      </c>
      <c r="I28" s="64"/>
      <c r="J28" s="64"/>
      <c r="K28" s="49">
        <f t="shared" si="0"/>
        <v>0</v>
      </c>
      <c r="L28" s="50">
        <f t="shared" si="1"/>
        <v>0</v>
      </c>
      <c r="M28" s="48">
        <f t="shared" si="2"/>
        <v>0</v>
      </c>
      <c r="N28" s="48">
        <f t="shared" si="3"/>
        <v>0</v>
      </c>
      <c r="O28" s="48">
        <f t="shared" si="4"/>
        <v>0</v>
      </c>
      <c r="P28" s="49">
        <f t="shared" si="5"/>
        <v>0</v>
      </c>
    </row>
    <row r="29" spans="1:16" x14ac:dyDescent="0.2">
      <c r="A29" s="38">
        <v>11</v>
      </c>
      <c r="B29" s="39"/>
      <c r="C29" s="96" t="s">
        <v>448</v>
      </c>
      <c r="D29" s="25" t="s">
        <v>200</v>
      </c>
      <c r="E29" s="97">
        <v>9</v>
      </c>
      <c r="F29" s="67"/>
      <c r="G29" s="64"/>
      <c r="H29" s="48">
        <f t="shared" si="9"/>
        <v>0</v>
      </c>
      <c r="I29" s="64"/>
      <c r="J29" s="64"/>
      <c r="K29" s="49">
        <f t="shared" si="0"/>
        <v>0</v>
      </c>
      <c r="L29" s="50">
        <f t="shared" si="1"/>
        <v>0</v>
      </c>
      <c r="M29" s="48">
        <f t="shared" si="2"/>
        <v>0</v>
      </c>
      <c r="N29" s="48">
        <f t="shared" si="3"/>
        <v>0</v>
      </c>
      <c r="O29" s="48">
        <f t="shared" si="4"/>
        <v>0</v>
      </c>
      <c r="P29" s="49">
        <f t="shared" si="5"/>
        <v>0</v>
      </c>
    </row>
    <row r="30" spans="1:16" x14ac:dyDescent="0.2">
      <c r="A30" s="38"/>
      <c r="B30" s="39"/>
      <c r="C30" s="100" t="s">
        <v>415</v>
      </c>
      <c r="D30" s="25"/>
      <c r="E30" s="66"/>
      <c r="F30" s="67"/>
      <c r="G30" s="64"/>
      <c r="H30" s="48"/>
      <c r="I30" s="64"/>
      <c r="J30" s="64"/>
      <c r="K30" s="49">
        <f t="shared" si="0"/>
        <v>0</v>
      </c>
      <c r="L30" s="50">
        <f t="shared" si="1"/>
        <v>0</v>
      </c>
      <c r="M30" s="48">
        <f t="shared" si="2"/>
        <v>0</v>
      </c>
      <c r="N30" s="48">
        <f t="shared" si="3"/>
        <v>0</v>
      </c>
      <c r="O30" s="48">
        <f t="shared" si="4"/>
        <v>0</v>
      </c>
      <c r="P30" s="49">
        <f t="shared" si="5"/>
        <v>0</v>
      </c>
    </row>
    <row r="31" spans="1:16" ht="33.75" x14ac:dyDescent="0.2">
      <c r="A31" s="38">
        <v>1</v>
      </c>
      <c r="B31" s="39"/>
      <c r="C31" s="96" t="s">
        <v>412</v>
      </c>
      <c r="D31" s="25" t="s">
        <v>63</v>
      </c>
      <c r="E31" s="97">
        <v>6</v>
      </c>
      <c r="F31" s="67"/>
      <c r="G31" s="64"/>
      <c r="H31" s="48">
        <f t="shared" si="9"/>
        <v>0</v>
      </c>
      <c r="I31" s="64"/>
      <c r="J31" s="64"/>
      <c r="K31" s="49">
        <f t="shared" si="0"/>
        <v>0</v>
      </c>
      <c r="L31" s="50">
        <f t="shared" si="1"/>
        <v>0</v>
      </c>
      <c r="M31" s="48">
        <f t="shared" si="2"/>
        <v>0</v>
      </c>
      <c r="N31" s="48">
        <f t="shared" si="3"/>
        <v>0</v>
      </c>
      <c r="O31" s="48">
        <f t="shared" si="4"/>
        <v>0</v>
      </c>
      <c r="P31" s="49">
        <f t="shared" si="5"/>
        <v>0</v>
      </c>
    </row>
    <row r="32" spans="1:16" ht="33.75" x14ac:dyDescent="0.2">
      <c r="A32" s="38">
        <v>2</v>
      </c>
      <c r="B32" s="39"/>
      <c r="C32" s="96" t="s">
        <v>411</v>
      </c>
      <c r="D32" s="25" t="s">
        <v>63</v>
      </c>
      <c r="E32" s="97">
        <v>80</v>
      </c>
      <c r="F32" s="67"/>
      <c r="G32" s="64"/>
      <c r="H32" s="48">
        <f t="shared" si="9"/>
        <v>0</v>
      </c>
      <c r="I32" s="64"/>
      <c r="J32" s="64"/>
      <c r="K32" s="49">
        <f t="shared" si="0"/>
        <v>0</v>
      </c>
      <c r="L32" s="50">
        <f t="shared" si="1"/>
        <v>0</v>
      </c>
      <c r="M32" s="48">
        <f t="shared" si="2"/>
        <v>0</v>
      </c>
      <c r="N32" s="48">
        <f t="shared" si="3"/>
        <v>0</v>
      </c>
      <c r="O32" s="48">
        <f t="shared" si="4"/>
        <v>0</v>
      </c>
      <c r="P32" s="49">
        <f t="shared" si="5"/>
        <v>0</v>
      </c>
    </row>
    <row r="33" spans="1:16" ht="33.75" x14ac:dyDescent="0.2">
      <c r="A33" s="38">
        <v>3</v>
      </c>
      <c r="B33" s="39"/>
      <c r="C33" s="96" t="s">
        <v>416</v>
      </c>
      <c r="D33" s="25" t="s">
        <v>63</v>
      </c>
      <c r="E33" s="97">
        <v>4</v>
      </c>
      <c r="F33" s="67"/>
      <c r="G33" s="64"/>
      <c r="H33" s="48">
        <f t="shared" si="9"/>
        <v>0</v>
      </c>
      <c r="I33" s="64"/>
      <c r="J33" s="64"/>
      <c r="K33" s="49">
        <f t="shared" si="0"/>
        <v>0</v>
      </c>
      <c r="L33" s="50">
        <f t="shared" si="1"/>
        <v>0</v>
      </c>
      <c r="M33" s="48">
        <f t="shared" si="2"/>
        <v>0</v>
      </c>
      <c r="N33" s="48">
        <f t="shared" si="3"/>
        <v>0</v>
      </c>
      <c r="O33" s="48">
        <f t="shared" si="4"/>
        <v>0</v>
      </c>
      <c r="P33" s="49">
        <f t="shared" si="5"/>
        <v>0</v>
      </c>
    </row>
    <row r="34" spans="1:16" x14ac:dyDescent="0.2">
      <c r="A34" s="38">
        <v>4</v>
      </c>
      <c r="B34" s="39"/>
      <c r="C34" s="96" t="s">
        <v>414</v>
      </c>
      <c r="D34" s="25" t="s">
        <v>65</v>
      </c>
      <c r="E34" s="97">
        <v>1</v>
      </c>
      <c r="F34" s="67"/>
      <c r="G34" s="64"/>
      <c r="H34" s="48">
        <f t="shared" si="9"/>
        <v>0</v>
      </c>
      <c r="I34" s="64"/>
      <c r="J34" s="64"/>
      <c r="K34" s="49">
        <f t="shared" si="0"/>
        <v>0</v>
      </c>
      <c r="L34" s="50">
        <f t="shared" si="1"/>
        <v>0</v>
      </c>
      <c r="M34" s="48">
        <f t="shared" si="2"/>
        <v>0</v>
      </c>
      <c r="N34" s="48">
        <f t="shared" si="3"/>
        <v>0</v>
      </c>
      <c r="O34" s="48">
        <f t="shared" si="4"/>
        <v>0</v>
      </c>
      <c r="P34" s="49">
        <f t="shared" si="5"/>
        <v>0</v>
      </c>
    </row>
    <row r="35" spans="1:16" ht="22.5" x14ac:dyDescent="0.2">
      <c r="A35" s="38">
        <v>5</v>
      </c>
      <c r="B35" s="39"/>
      <c r="C35" s="96" t="s">
        <v>449</v>
      </c>
      <c r="D35" s="25" t="s">
        <v>200</v>
      </c>
      <c r="E35" s="97">
        <v>24</v>
      </c>
      <c r="F35" s="67"/>
      <c r="G35" s="64"/>
      <c r="H35" s="48">
        <f t="shared" si="9"/>
        <v>0</v>
      </c>
      <c r="I35" s="64"/>
      <c r="J35" s="64"/>
      <c r="K35" s="49">
        <f t="shared" si="0"/>
        <v>0</v>
      </c>
      <c r="L35" s="50">
        <f t="shared" si="1"/>
        <v>0</v>
      </c>
      <c r="M35" s="48">
        <f t="shared" si="2"/>
        <v>0</v>
      </c>
      <c r="N35" s="48">
        <f t="shared" si="3"/>
        <v>0</v>
      </c>
      <c r="O35" s="48">
        <f t="shared" si="4"/>
        <v>0</v>
      </c>
      <c r="P35" s="49">
        <f t="shared" si="5"/>
        <v>0</v>
      </c>
    </row>
    <row r="36" spans="1:16" ht="22.5" x14ac:dyDescent="0.2">
      <c r="A36" s="38">
        <v>6</v>
      </c>
      <c r="B36" s="39"/>
      <c r="C36" s="96" t="s">
        <v>443</v>
      </c>
      <c r="D36" s="25" t="s">
        <v>63</v>
      </c>
      <c r="E36" s="97">
        <v>6</v>
      </c>
      <c r="F36" s="67"/>
      <c r="G36" s="64"/>
      <c r="H36" s="48">
        <f t="shared" si="9"/>
        <v>0</v>
      </c>
      <c r="I36" s="64"/>
      <c r="J36" s="64"/>
      <c r="K36" s="49">
        <f t="shared" si="0"/>
        <v>0</v>
      </c>
      <c r="L36" s="50">
        <f t="shared" si="1"/>
        <v>0</v>
      </c>
      <c r="M36" s="48">
        <f t="shared" si="2"/>
        <v>0</v>
      </c>
      <c r="N36" s="48">
        <f t="shared" si="3"/>
        <v>0</v>
      </c>
      <c r="O36" s="48">
        <f t="shared" si="4"/>
        <v>0</v>
      </c>
      <c r="P36" s="49">
        <f t="shared" si="5"/>
        <v>0</v>
      </c>
    </row>
    <row r="37" spans="1:16" ht="22.5" x14ac:dyDescent="0.2">
      <c r="A37" s="38">
        <v>7</v>
      </c>
      <c r="B37" s="39"/>
      <c r="C37" s="96" t="s">
        <v>450</v>
      </c>
      <c r="D37" s="25" t="s">
        <v>63</v>
      </c>
      <c r="E37" s="97">
        <v>80</v>
      </c>
      <c r="F37" s="67"/>
      <c r="G37" s="64"/>
      <c r="H37" s="48">
        <f t="shared" si="9"/>
        <v>0</v>
      </c>
      <c r="I37" s="64"/>
      <c r="J37" s="64"/>
      <c r="K37" s="49">
        <f t="shared" si="0"/>
        <v>0</v>
      </c>
      <c r="L37" s="50">
        <f t="shared" si="1"/>
        <v>0</v>
      </c>
      <c r="M37" s="48">
        <f t="shared" si="2"/>
        <v>0</v>
      </c>
      <c r="N37" s="48">
        <f t="shared" si="3"/>
        <v>0</v>
      </c>
      <c r="O37" s="48">
        <f t="shared" si="4"/>
        <v>0</v>
      </c>
      <c r="P37" s="49">
        <f t="shared" si="5"/>
        <v>0</v>
      </c>
    </row>
    <row r="38" spans="1:16" x14ac:dyDescent="0.2">
      <c r="A38" s="38">
        <v>8</v>
      </c>
      <c r="B38" s="39"/>
      <c r="C38" s="96" t="s">
        <v>417</v>
      </c>
      <c r="D38" s="25" t="s">
        <v>200</v>
      </c>
      <c r="E38" s="97">
        <v>24</v>
      </c>
      <c r="F38" s="67"/>
      <c r="G38" s="64"/>
      <c r="H38" s="48">
        <f t="shared" si="9"/>
        <v>0</v>
      </c>
      <c r="I38" s="64"/>
      <c r="J38" s="64"/>
      <c r="K38" s="49">
        <f t="shared" si="0"/>
        <v>0</v>
      </c>
      <c r="L38" s="50">
        <f t="shared" si="1"/>
        <v>0</v>
      </c>
      <c r="M38" s="48">
        <f t="shared" si="2"/>
        <v>0</v>
      </c>
      <c r="N38" s="48">
        <f t="shared" si="3"/>
        <v>0</v>
      </c>
      <c r="O38" s="48">
        <f t="shared" si="4"/>
        <v>0</v>
      </c>
      <c r="P38" s="49">
        <f t="shared" si="5"/>
        <v>0</v>
      </c>
    </row>
    <row r="39" spans="1:16" x14ac:dyDescent="0.2">
      <c r="A39" s="38"/>
      <c r="B39" s="39"/>
      <c r="C39" s="95" t="s">
        <v>418</v>
      </c>
      <c r="D39" s="25"/>
      <c r="E39" s="66"/>
      <c r="F39" s="67"/>
      <c r="G39" s="64"/>
      <c r="H39" s="48"/>
      <c r="I39" s="64"/>
      <c r="J39" s="64"/>
      <c r="K39" s="49">
        <f t="shared" si="0"/>
        <v>0</v>
      </c>
      <c r="L39" s="50">
        <f t="shared" si="1"/>
        <v>0</v>
      </c>
      <c r="M39" s="48">
        <f t="shared" si="2"/>
        <v>0</v>
      </c>
      <c r="N39" s="48">
        <f t="shared" si="3"/>
        <v>0</v>
      </c>
      <c r="O39" s="48">
        <f t="shared" si="4"/>
        <v>0</v>
      </c>
      <c r="P39" s="49">
        <f t="shared" si="5"/>
        <v>0</v>
      </c>
    </row>
    <row r="40" spans="1:16" x14ac:dyDescent="0.2">
      <c r="A40" s="38"/>
      <c r="B40" s="39"/>
      <c r="C40" s="100" t="s">
        <v>419</v>
      </c>
      <c r="D40" s="25"/>
      <c r="E40" s="66"/>
      <c r="F40" s="67"/>
      <c r="G40" s="64"/>
      <c r="H40" s="48"/>
      <c r="I40" s="64"/>
      <c r="J40" s="64"/>
      <c r="K40" s="49">
        <f t="shared" si="0"/>
        <v>0</v>
      </c>
      <c r="L40" s="50">
        <f t="shared" si="1"/>
        <v>0</v>
      </c>
      <c r="M40" s="48">
        <f t="shared" si="2"/>
        <v>0</v>
      </c>
      <c r="N40" s="48">
        <f t="shared" si="3"/>
        <v>0</v>
      </c>
      <c r="O40" s="48">
        <f t="shared" si="4"/>
        <v>0</v>
      </c>
      <c r="P40" s="49">
        <f t="shared" si="5"/>
        <v>0</v>
      </c>
    </row>
    <row r="41" spans="1:16" ht="33.75" x14ac:dyDescent="0.2">
      <c r="A41" s="38">
        <v>1</v>
      </c>
      <c r="B41" s="39"/>
      <c r="C41" s="96" t="s">
        <v>411</v>
      </c>
      <c r="D41" s="25" t="s">
        <v>63</v>
      </c>
      <c r="E41" s="97">
        <v>45</v>
      </c>
      <c r="F41" s="67"/>
      <c r="G41" s="64"/>
      <c r="H41" s="48">
        <f t="shared" ref="H41:H50" si="10">ROUND(F41*G41,2)</f>
        <v>0</v>
      </c>
      <c r="I41" s="64"/>
      <c r="J41" s="64"/>
      <c r="K41" s="49">
        <f t="shared" si="0"/>
        <v>0</v>
      </c>
      <c r="L41" s="50">
        <f t="shared" si="1"/>
        <v>0</v>
      </c>
      <c r="M41" s="48">
        <f t="shared" si="2"/>
        <v>0</v>
      </c>
      <c r="N41" s="48">
        <f t="shared" si="3"/>
        <v>0</v>
      </c>
      <c r="O41" s="48">
        <f t="shared" si="4"/>
        <v>0</v>
      </c>
      <c r="P41" s="49">
        <f t="shared" si="5"/>
        <v>0</v>
      </c>
    </row>
    <row r="42" spans="1:16" ht="33.75" x14ac:dyDescent="0.2">
      <c r="A42" s="38">
        <v>2</v>
      </c>
      <c r="B42" s="39"/>
      <c r="C42" s="96" t="s">
        <v>412</v>
      </c>
      <c r="D42" s="25" t="s">
        <v>63</v>
      </c>
      <c r="E42" s="97">
        <v>30</v>
      </c>
      <c r="F42" s="67"/>
      <c r="G42" s="64"/>
      <c r="H42" s="48">
        <f t="shared" si="10"/>
        <v>0</v>
      </c>
      <c r="I42" s="64"/>
      <c r="J42" s="64"/>
      <c r="K42" s="49">
        <f t="shared" si="0"/>
        <v>0</v>
      </c>
      <c r="L42" s="50">
        <f t="shared" si="1"/>
        <v>0</v>
      </c>
      <c r="M42" s="48">
        <f t="shared" si="2"/>
        <v>0</v>
      </c>
      <c r="N42" s="48">
        <f t="shared" si="3"/>
        <v>0</v>
      </c>
      <c r="O42" s="48">
        <f t="shared" si="4"/>
        <v>0</v>
      </c>
      <c r="P42" s="49">
        <f t="shared" si="5"/>
        <v>0</v>
      </c>
    </row>
    <row r="43" spans="1:16" ht="33.75" x14ac:dyDescent="0.2">
      <c r="A43" s="38">
        <v>3</v>
      </c>
      <c r="B43" s="39"/>
      <c r="C43" s="96" t="s">
        <v>413</v>
      </c>
      <c r="D43" s="25" t="s">
        <v>63</v>
      </c>
      <c r="E43" s="97">
        <v>15</v>
      </c>
      <c r="F43" s="67"/>
      <c r="G43" s="64"/>
      <c r="H43" s="48">
        <f t="shared" si="10"/>
        <v>0</v>
      </c>
      <c r="I43" s="64"/>
      <c r="J43" s="64"/>
      <c r="K43" s="49">
        <f t="shared" si="0"/>
        <v>0</v>
      </c>
      <c r="L43" s="50">
        <f t="shared" si="1"/>
        <v>0</v>
      </c>
      <c r="M43" s="48">
        <f t="shared" si="2"/>
        <v>0</v>
      </c>
      <c r="N43" s="48">
        <f t="shared" si="3"/>
        <v>0</v>
      </c>
      <c r="O43" s="48">
        <f t="shared" si="4"/>
        <v>0</v>
      </c>
      <c r="P43" s="49">
        <f t="shared" si="5"/>
        <v>0</v>
      </c>
    </row>
    <row r="44" spans="1:16" ht="22.5" x14ac:dyDescent="0.2">
      <c r="A44" s="38">
        <v>4</v>
      </c>
      <c r="B44" s="39"/>
      <c r="C44" s="96" t="s">
        <v>451</v>
      </c>
      <c r="D44" s="25" t="s">
        <v>63</v>
      </c>
      <c r="E44" s="97">
        <v>45</v>
      </c>
      <c r="F44" s="67"/>
      <c r="G44" s="64"/>
      <c r="H44" s="48">
        <f t="shared" si="10"/>
        <v>0</v>
      </c>
      <c r="I44" s="64"/>
      <c r="J44" s="64"/>
      <c r="K44" s="49">
        <f t="shared" si="0"/>
        <v>0</v>
      </c>
      <c r="L44" s="50">
        <f t="shared" si="1"/>
        <v>0</v>
      </c>
      <c r="M44" s="48">
        <f t="shared" si="2"/>
        <v>0</v>
      </c>
      <c r="N44" s="48">
        <f t="shared" si="3"/>
        <v>0</v>
      </c>
      <c r="O44" s="48">
        <f t="shared" si="4"/>
        <v>0</v>
      </c>
      <c r="P44" s="49">
        <f t="shared" si="5"/>
        <v>0</v>
      </c>
    </row>
    <row r="45" spans="1:16" ht="22.5" x14ac:dyDescent="0.2">
      <c r="A45" s="38">
        <v>5</v>
      </c>
      <c r="B45" s="39"/>
      <c r="C45" s="96" t="s">
        <v>452</v>
      </c>
      <c r="D45" s="25" t="s">
        <v>63</v>
      </c>
      <c r="E45" s="97">
        <v>30</v>
      </c>
      <c r="F45" s="67"/>
      <c r="G45" s="64"/>
      <c r="H45" s="48">
        <f t="shared" si="10"/>
        <v>0</v>
      </c>
      <c r="I45" s="64"/>
      <c r="J45" s="64"/>
      <c r="K45" s="49">
        <f t="shared" si="0"/>
        <v>0</v>
      </c>
      <c r="L45" s="50">
        <f t="shared" si="1"/>
        <v>0</v>
      </c>
      <c r="M45" s="48">
        <f t="shared" si="2"/>
        <v>0</v>
      </c>
      <c r="N45" s="48">
        <f t="shared" si="3"/>
        <v>0</v>
      </c>
      <c r="O45" s="48">
        <f t="shared" si="4"/>
        <v>0</v>
      </c>
      <c r="P45" s="49">
        <f t="shared" si="5"/>
        <v>0</v>
      </c>
    </row>
    <row r="46" spans="1:16" ht="22.5" x14ac:dyDescent="0.2">
      <c r="A46" s="38">
        <v>6</v>
      </c>
      <c r="B46" s="39"/>
      <c r="C46" s="96" t="s">
        <v>453</v>
      </c>
      <c r="D46" s="25" t="s">
        <v>63</v>
      </c>
      <c r="E46" s="97">
        <v>15</v>
      </c>
      <c r="F46" s="67"/>
      <c r="G46" s="64"/>
      <c r="H46" s="48">
        <f t="shared" si="10"/>
        <v>0</v>
      </c>
      <c r="I46" s="64"/>
      <c r="J46" s="64"/>
      <c r="K46" s="49">
        <f t="shared" si="0"/>
        <v>0</v>
      </c>
      <c r="L46" s="50">
        <f t="shared" si="1"/>
        <v>0</v>
      </c>
      <c r="M46" s="48">
        <f t="shared" si="2"/>
        <v>0</v>
      </c>
      <c r="N46" s="48">
        <f t="shared" si="3"/>
        <v>0</v>
      </c>
      <c r="O46" s="48">
        <f t="shared" si="4"/>
        <v>0</v>
      </c>
      <c r="P46" s="49">
        <f t="shared" si="5"/>
        <v>0</v>
      </c>
    </row>
    <row r="47" spans="1:16" ht="22.5" x14ac:dyDescent="0.2">
      <c r="A47" s="38">
        <v>7</v>
      </c>
      <c r="B47" s="39"/>
      <c r="C47" s="96" t="s">
        <v>445</v>
      </c>
      <c r="D47" s="25" t="s">
        <v>200</v>
      </c>
      <c r="E47" s="97">
        <v>7</v>
      </c>
      <c r="F47" s="67"/>
      <c r="G47" s="64"/>
      <c r="H47" s="48">
        <f t="shared" si="10"/>
        <v>0</v>
      </c>
      <c r="I47" s="64"/>
      <c r="J47" s="64"/>
      <c r="K47" s="49">
        <f t="shared" si="0"/>
        <v>0</v>
      </c>
      <c r="L47" s="50">
        <f t="shared" si="1"/>
        <v>0</v>
      </c>
      <c r="M47" s="48">
        <f t="shared" si="2"/>
        <v>0</v>
      </c>
      <c r="N47" s="48">
        <f t="shared" si="3"/>
        <v>0</v>
      </c>
      <c r="O47" s="48">
        <f t="shared" si="4"/>
        <v>0</v>
      </c>
      <c r="P47" s="49">
        <f t="shared" si="5"/>
        <v>0</v>
      </c>
    </row>
    <row r="48" spans="1:16" ht="22.5" x14ac:dyDescent="0.2">
      <c r="A48" s="38">
        <v>8</v>
      </c>
      <c r="B48" s="39"/>
      <c r="C48" s="96" t="s">
        <v>446</v>
      </c>
      <c r="D48" s="25" t="s">
        <v>200</v>
      </c>
      <c r="E48" s="97">
        <v>1</v>
      </c>
      <c r="F48" s="67"/>
      <c r="G48" s="64"/>
      <c r="H48" s="48">
        <f t="shared" si="10"/>
        <v>0</v>
      </c>
      <c r="I48" s="64"/>
      <c r="J48" s="64"/>
      <c r="K48" s="49">
        <f t="shared" si="0"/>
        <v>0</v>
      </c>
      <c r="L48" s="50">
        <f t="shared" si="1"/>
        <v>0</v>
      </c>
      <c r="M48" s="48">
        <f t="shared" si="2"/>
        <v>0</v>
      </c>
      <c r="N48" s="48">
        <f t="shared" si="3"/>
        <v>0</v>
      </c>
      <c r="O48" s="48">
        <f t="shared" si="4"/>
        <v>0</v>
      </c>
      <c r="P48" s="49">
        <f t="shared" si="5"/>
        <v>0</v>
      </c>
    </row>
    <row r="49" spans="1:16" ht="22.5" x14ac:dyDescent="0.2">
      <c r="A49" s="38">
        <v>9</v>
      </c>
      <c r="B49" s="39"/>
      <c r="C49" s="96" t="s">
        <v>447</v>
      </c>
      <c r="D49" s="25" t="s">
        <v>200</v>
      </c>
      <c r="E49" s="97">
        <v>1</v>
      </c>
      <c r="F49" s="67"/>
      <c r="G49" s="64"/>
      <c r="H49" s="48">
        <f t="shared" si="10"/>
        <v>0</v>
      </c>
      <c r="I49" s="64"/>
      <c r="J49" s="64"/>
      <c r="K49" s="49">
        <f t="shared" si="0"/>
        <v>0</v>
      </c>
      <c r="L49" s="50">
        <f t="shared" si="1"/>
        <v>0</v>
      </c>
      <c r="M49" s="48">
        <f t="shared" si="2"/>
        <v>0</v>
      </c>
      <c r="N49" s="48">
        <f t="shared" si="3"/>
        <v>0</v>
      </c>
      <c r="O49" s="48">
        <f t="shared" si="4"/>
        <v>0</v>
      </c>
      <c r="P49" s="49">
        <f t="shared" si="5"/>
        <v>0</v>
      </c>
    </row>
    <row r="50" spans="1:16" x14ac:dyDescent="0.2">
      <c r="A50" s="38">
        <v>10</v>
      </c>
      <c r="B50" s="39"/>
      <c r="C50" s="96" t="s">
        <v>448</v>
      </c>
      <c r="D50" s="25" t="s">
        <v>200</v>
      </c>
      <c r="E50" s="97">
        <v>9</v>
      </c>
      <c r="F50" s="67"/>
      <c r="G50" s="64"/>
      <c r="H50" s="48">
        <f t="shared" si="10"/>
        <v>0</v>
      </c>
      <c r="I50" s="64"/>
      <c r="J50" s="64"/>
      <c r="K50" s="49">
        <f t="shared" si="0"/>
        <v>0</v>
      </c>
      <c r="L50" s="50">
        <f t="shared" si="1"/>
        <v>0</v>
      </c>
      <c r="M50" s="48">
        <f t="shared" si="2"/>
        <v>0</v>
      </c>
      <c r="N50" s="48">
        <f t="shared" si="3"/>
        <v>0</v>
      </c>
      <c r="O50" s="48">
        <f t="shared" si="4"/>
        <v>0</v>
      </c>
      <c r="P50" s="49">
        <f t="shared" si="5"/>
        <v>0</v>
      </c>
    </row>
    <row r="51" spans="1:16" x14ac:dyDescent="0.2">
      <c r="A51" s="38"/>
      <c r="B51" s="39"/>
      <c r="C51" s="100" t="s">
        <v>420</v>
      </c>
      <c r="D51" s="25"/>
      <c r="E51" s="66"/>
      <c r="F51" s="67"/>
      <c r="G51" s="64"/>
      <c r="H51" s="48"/>
      <c r="I51" s="64"/>
      <c r="J51" s="64"/>
      <c r="K51" s="49">
        <f t="shared" si="0"/>
        <v>0</v>
      </c>
      <c r="L51" s="50">
        <f t="shared" si="1"/>
        <v>0</v>
      </c>
      <c r="M51" s="48">
        <f t="shared" si="2"/>
        <v>0</v>
      </c>
      <c r="N51" s="48">
        <f t="shared" si="3"/>
        <v>0</v>
      </c>
      <c r="O51" s="48">
        <f t="shared" si="4"/>
        <v>0</v>
      </c>
      <c r="P51" s="49">
        <f t="shared" si="5"/>
        <v>0</v>
      </c>
    </row>
    <row r="52" spans="1:16" ht="33.75" x14ac:dyDescent="0.2">
      <c r="A52" s="38">
        <v>1</v>
      </c>
      <c r="B52" s="39"/>
      <c r="C52" s="96" t="s">
        <v>412</v>
      </c>
      <c r="D52" s="25" t="s">
        <v>63</v>
      </c>
      <c r="E52" s="97">
        <v>6</v>
      </c>
      <c r="F52" s="67"/>
      <c r="G52" s="64"/>
      <c r="H52" s="48">
        <f t="shared" ref="H52:H59" si="11">ROUND(F52*G52,2)</f>
        <v>0</v>
      </c>
      <c r="I52" s="64"/>
      <c r="J52" s="64"/>
      <c r="K52" s="49">
        <f t="shared" si="0"/>
        <v>0</v>
      </c>
      <c r="L52" s="50">
        <f t="shared" si="1"/>
        <v>0</v>
      </c>
      <c r="M52" s="48">
        <f t="shared" si="2"/>
        <v>0</v>
      </c>
      <c r="N52" s="48">
        <f t="shared" si="3"/>
        <v>0</v>
      </c>
      <c r="O52" s="48">
        <f t="shared" si="4"/>
        <v>0</v>
      </c>
      <c r="P52" s="49">
        <f t="shared" si="5"/>
        <v>0</v>
      </c>
    </row>
    <row r="53" spans="1:16" ht="33.75" x14ac:dyDescent="0.2">
      <c r="A53" s="38">
        <v>2</v>
      </c>
      <c r="B53" s="39"/>
      <c r="C53" s="96" t="s">
        <v>411</v>
      </c>
      <c r="D53" s="25" t="s">
        <v>63</v>
      </c>
      <c r="E53" s="97">
        <v>100</v>
      </c>
      <c r="F53" s="67"/>
      <c r="G53" s="64"/>
      <c r="H53" s="48">
        <f t="shared" si="11"/>
        <v>0</v>
      </c>
      <c r="I53" s="64"/>
      <c r="J53" s="64"/>
      <c r="K53" s="49">
        <f t="shared" si="0"/>
        <v>0</v>
      </c>
      <c r="L53" s="50">
        <f t="shared" si="1"/>
        <v>0</v>
      </c>
      <c r="M53" s="48">
        <f t="shared" si="2"/>
        <v>0</v>
      </c>
      <c r="N53" s="48">
        <f t="shared" si="3"/>
        <v>0</v>
      </c>
      <c r="O53" s="48">
        <f t="shared" si="4"/>
        <v>0</v>
      </c>
      <c r="P53" s="49">
        <f t="shared" si="5"/>
        <v>0</v>
      </c>
    </row>
    <row r="54" spans="1:16" ht="33.75" x14ac:dyDescent="0.2">
      <c r="A54" s="38">
        <v>3</v>
      </c>
      <c r="B54" s="39"/>
      <c r="C54" s="96" t="s">
        <v>416</v>
      </c>
      <c r="D54" s="25" t="s">
        <v>63</v>
      </c>
      <c r="E54" s="97">
        <v>4</v>
      </c>
      <c r="F54" s="67"/>
      <c r="G54" s="64"/>
      <c r="H54" s="48">
        <f t="shared" si="11"/>
        <v>0</v>
      </c>
      <c r="I54" s="64"/>
      <c r="J54" s="64"/>
      <c r="K54" s="49">
        <f t="shared" si="0"/>
        <v>0</v>
      </c>
      <c r="L54" s="50">
        <f t="shared" si="1"/>
        <v>0</v>
      </c>
      <c r="M54" s="48">
        <f t="shared" si="2"/>
        <v>0</v>
      </c>
      <c r="N54" s="48">
        <f t="shared" si="3"/>
        <v>0</v>
      </c>
      <c r="O54" s="48">
        <f t="shared" si="4"/>
        <v>0</v>
      </c>
      <c r="P54" s="49">
        <f t="shared" si="5"/>
        <v>0</v>
      </c>
    </row>
    <row r="55" spans="1:16" x14ac:dyDescent="0.2">
      <c r="A55" s="38">
        <v>4</v>
      </c>
      <c r="B55" s="39"/>
      <c r="C55" s="96" t="s">
        <v>414</v>
      </c>
      <c r="D55" s="25" t="s">
        <v>65</v>
      </c>
      <c r="E55" s="97">
        <v>1</v>
      </c>
      <c r="F55" s="67"/>
      <c r="G55" s="64"/>
      <c r="H55" s="48">
        <f t="shared" si="11"/>
        <v>0</v>
      </c>
      <c r="I55" s="64"/>
      <c r="J55" s="64"/>
      <c r="K55" s="49">
        <f t="shared" si="0"/>
        <v>0</v>
      </c>
      <c r="L55" s="50">
        <f t="shared" si="1"/>
        <v>0</v>
      </c>
      <c r="M55" s="48">
        <f t="shared" si="2"/>
        <v>0</v>
      </c>
      <c r="N55" s="48">
        <f t="shared" si="3"/>
        <v>0</v>
      </c>
      <c r="O55" s="48">
        <f t="shared" si="4"/>
        <v>0</v>
      </c>
      <c r="P55" s="49">
        <f t="shared" si="5"/>
        <v>0</v>
      </c>
    </row>
    <row r="56" spans="1:16" ht="22.5" x14ac:dyDescent="0.2">
      <c r="A56" s="38">
        <v>5</v>
      </c>
      <c r="B56" s="39"/>
      <c r="C56" s="96" t="s">
        <v>449</v>
      </c>
      <c r="D56" s="25" t="s">
        <v>200</v>
      </c>
      <c r="E56" s="97">
        <v>24</v>
      </c>
      <c r="F56" s="67"/>
      <c r="G56" s="64"/>
      <c r="H56" s="48">
        <f t="shared" si="11"/>
        <v>0</v>
      </c>
      <c r="I56" s="64"/>
      <c r="J56" s="64"/>
      <c r="K56" s="49">
        <f t="shared" si="0"/>
        <v>0</v>
      </c>
      <c r="L56" s="50">
        <f t="shared" si="1"/>
        <v>0</v>
      </c>
      <c r="M56" s="48">
        <f t="shared" si="2"/>
        <v>0</v>
      </c>
      <c r="N56" s="48">
        <f t="shared" si="3"/>
        <v>0</v>
      </c>
      <c r="O56" s="48">
        <f t="shared" si="4"/>
        <v>0</v>
      </c>
      <c r="P56" s="49">
        <f t="shared" si="5"/>
        <v>0</v>
      </c>
    </row>
    <row r="57" spans="1:16" ht="22.5" x14ac:dyDescent="0.2">
      <c r="A57" s="38">
        <v>6</v>
      </c>
      <c r="B57" s="39"/>
      <c r="C57" s="96" t="s">
        <v>454</v>
      </c>
      <c r="D57" s="25" t="s">
        <v>63</v>
      </c>
      <c r="E57" s="97">
        <v>6</v>
      </c>
      <c r="F57" s="67"/>
      <c r="G57" s="64"/>
      <c r="H57" s="48">
        <f t="shared" si="11"/>
        <v>0</v>
      </c>
      <c r="I57" s="64"/>
      <c r="J57" s="64"/>
      <c r="K57" s="49">
        <f t="shared" si="0"/>
        <v>0</v>
      </c>
      <c r="L57" s="50">
        <f t="shared" si="1"/>
        <v>0</v>
      </c>
      <c r="M57" s="48">
        <f t="shared" si="2"/>
        <v>0</v>
      </c>
      <c r="N57" s="48">
        <f t="shared" si="3"/>
        <v>0</v>
      </c>
      <c r="O57" s="48">
        <f t="shared" si="4"/>
        <v>0</v>
      </c>
      <c r="P57" s="49">
        <f t="shared" si="5"/>
        <v>0</v>
      </c>
    </row>
    <row r="58" spans="1:16" ht="22.5" x14ac:dyDescent="0.2">
      <c r="A58" s="38">
        <v>7</v>
      </c>
      <c r="B58" s="39"/>
      <c r="C58" s="96" t="s">
        <v>455</v>
      </c>
      <c r="D58" s="25" t="s">
        <v>63</v>
      </c>
      <c r="E58" s="97">
        <v>100</v>
      </c>
      <c r="F58" s="67"/>
      <c r="G58" s="64"/>
      <c r="H58" s="48">
        <f t="shared" si="11"/>
        <v>0</v>
      </c>
      <c r="I58" s="64"/>
      <c r="J58" s="64"/>
      <c r="K58" s="49">
        <f t="shared" si="0"/>
        <v>0</v>
      </c>
      <c r="L58" s="50">
        <f t="shared" si="1"/>
        <v>0</v>
      </c>
      <c r="M58" s="48">
        <f t="shared" si="2"/>
        <v>0</v>
      </c>
      <c r="N58" s="48">
        <f t="shared" si="3"/>
        <v>0</v>
      </c>
      <c r="O58" s="48">
        <f t="shared" si="4"/>
        <v>0</v>
      </c>
      <c r="P58" s="49">
        <f t="shared" si="5"/>
        <v>0</v>
      </c>
    </row>
    <row r="59" spans="1:16" x14ac:dyDescent="0.2">
      <c r="A59" s="38">
        <v>8</v>
      </c>
      <c r="B59" s="39"/>
      <c r="C59" s="96" t="s">
        <v>421</v>
      </c>
      <c r="D59" s="25" t="s">
        <v>200</v>
      </c>
      <c r="E59" s="97">
        <v>24</v>
      </c>
      <c r="F59" s="67"/>
      <c r="G59" s="64"/>
      <c r="H59" s="48">
        <f t="shared" si="11"/>
        <v>0</v>
      </c>
      <c r="I59" s="64"/>
      <c r="J59" s="64"/>
      <c r="K59" s="49">
        <f t="shared" si="0"/>
        <v>0</v>
      </c>
      <c r="L59" s="50">
        <f t="shared" si="1"/>
        <v>0</v>
      </c>
      <c r="M59" s="48">
        <f t="shared" si="2"/>
        <v>0</v>
      </c>
      <c r="N59" s="48">
        <f t="shared" si="3"/>
        <v>0</v>
      </c>
      <c r="O59" s="48">
        <f t="shared" si="4"/>
        <v>0</v>
      </c>
      <c r="P59" s="49">
        <f t="shared" si="5"/>
        <v>0</v>
      </c>
    </row>
    <row r="60" spans="1:16" x14ac:dyDescent="0.2">
      <c r="A60" s="38"/>
      <c r="B60" s="39"/>
      <c r="C60" s="100" t="s">
        <v>422</v>
      </c>
      <c r="D60" s="25"/>
      <c r="E60" s="66"/>
      <c r="F60" s="67"/>
      <c r="G60" s="64"/>
      <c r="H60" s="48"/>
      <c r="I60" s="64"/>
      <c r="J60" s="64"/>
      <c r="K60" s="49">
        <f t="shared" si="0"/>
        <v>0</v>
      </c>
      <c r="L60" s="50">
        <f t="shared" si="1"/>
        <v>0</v>
      </c>
      <c r="M60" s="48">
        <f t="shared" si="2"/>
        <v>0</v>
      </c>
      <c r="N60" s="48">
        <f t="shared" si="3"/>
        <v>0</v>
      </c>
      <c r="O60" s="48">
        <f t="shared" si="4"/>
        <v>0</v>
      </c>
      <c r="P60" s="49">
        <f t="shared" si="5"/>
        <v>0</v>
      </c>
    </row>
    <row r="61" spans="1:16" ht="33.75" x14ac:dyDescent="0.2">
      <c r="A61" s="38">
        <v>1</v>
      </c>
      <c r="B61" s="39"/>
      <c r="C61" s="96" t="s">
        <v>411</v>
      </c>
      <c r="D61" s="25" t="s">
        <v>63</v>
      </c>
      <c r="E61" s="97">
        <v>70</v>
      </c>
      <c r="F61" s="67"/>
      <c r="G61" s="64"/>
      <c r="H61" s="48">
        <f t="shared" ref="H61:H66" si="12">ROUND(F61*G61,2)</f>
        <v>0</v>
      </c>
      <c r="I61" s="64"/>
      <c r="J61" s="64"/>
      <c r="K61" s="49">
        <f t="shared" si="0"/>
        <v>0</v>
      </c>
      <c r="L61" s="50">
        <f t="shared" si="1"/>
        <v>0</v>
      </c>
      <c r="M61" s="48">
        <f t="shared" si="2"/>
        <v>0</v>
      </c>
      <c r="N61" s="48">
        <f t="shared" si="3"/>
        <v>0</v>
      </c>
      <c r="O61" s="48">
        <f t="shared" si="4"/>
        <v>0</v>
      </c>
      <c r="P61" s="49">
        <f t="shared" si="5"/>
        <v>0</v>
      </c>
    </row>
    <row r="62" spans="1:16" ht="22.5" x14ac:dyDescent="0.2">
      <c r="A62" s="38">
        <v>2</v>
      </c>
      <c r="B62" s="39"/>
      <c r="C62" s="96" t="s">
        <v>445</v>
      </c>
      <c r="D62" s="25" t="s">
        <v>200</v>
      </c>
      <c r="E62" s="97">
        <v>8</v>
      </c>
      <c r="F62" s="67"/>
      <c r="G62" s="64"/>
      <c r="H62" s="48">
        <f t="shared" si="12"/>
        <v>0</v>
      </c>
      <c r="I62" s="64"/>
      <c r="J62" s="64"/>
      <c r="K62" s="49">
        <f t="shared" si="0"/>
        <v>0</v>
      </c>
      <c r="L62" s="50">
        <f t="shared" si="1"/>
        <v>0</v>
      </c>
      <c r="M62" s="48">
        <f t="shared" si="2"/>
        <v>0</v>
      </c>
      <c r="N62" s="48">
        <f t="shared" si="3"/>
        <v>0</v>
      </c>
      <c r="O62" s="48">
        <f t="shared" si="4"/>
        <v>0</v>
      </c>
      <c r="P62" s="49">
        <f t="shared" si="5"/>
        <v>0</v>
      </c>
    </row>
    <row r="63" spans="1:16" x14ac:dyDescent="0.2">
      <c r="A63" s="38">
        <v>3</v>
      </c>
      <c r="B63" s="39"/>
      <c r="C63" s="96" t="s">
        <v>456</v>
      </c>
      <c r="D63" s="25" t="s">
        <v>200</v>
      </c>
      <c r="E63" s="97">
        <v>8</v>
      </c>
      <c r="F63" s="67"/>
      <c r="G63" s="64"/>
      <c r="H63" s="48">
        <f t="shared" si="12"/>
        <v>0</v>
      </c>
      <c r="I63" s="64"/>
      <c r="J63" s="64"/>
      <c r="K63" s="49">
        <f t="shared" si="0"/>
        <v>0</v>
      </c>
      <c r="L63" s="50">
        <f t="shared" si="1"/>
        <v>0</v>
      </c>
      <c r="M63" s="48">
        <f t="shared" si="2"/>
        <v>0</v>
      </c>
      <c r="N63" s="48">
        <f t="shared" si="3"/>
        <v>0</v>
      </c>
      <c r="O63" s="48">
        <f t="shared" si="4"/>
        <v>0</v>
      </c>
      <c r="P63" s="49">
        <f t="shared" si="5"/>
        <v>0</v>
      </c>
    </row>
    <row r="64" spans="1:16" x14ac:dyDescent="0.2">
      <c r="A64" s="38">
        <v>4</v>
      </c>
      <c r="B64" s="39"/>
      <c r="C64" s="96" t="s">
        <v>448</v>
      </c>
      <c r="D64" s="25" t="s">
        <v>200</v>
      </c>
      <c r="E64" s="97">
        <v>9</v>
      </c>
      <c r="F64" s="67"/>
      <c r="G64" s="64"/>
      <c r="H64" s="48">
        <f t="shared" si="12"/>
        <v>0</v>
      </c>
      <c r="I64" s="64"/>
      <c r="J64" s="64"/>
      <c r="K64" s="49">
        <f t="shared" si="0"/>
        <v>0</v>
      </c>
      <c r="L64" s="50">
        <f t="shared" si="1"/>
        <v>0</v>
      </c>
      <c r="M64" s="48">
        <f t="shared" si="2"/>
        <v>0</v>
      </c>
      <c r="N64" s="48">
        <f t="shared" si="3"/>
        <v>0</v>
      </c>
      <c r="O64" s="48">
        <f t="shared" si="4"/>
        <v>0</v>
      </c>
      <c r="P64" s="49">
        <f t="shared" si="5"/>
        <v>0</v>
      </c>
    </row>
    <row r="65" spans="1:16" ht="22.5" x14ac:dyDescent="0.2">
      <c r="A65" s="38">
        <v>5</v>
      </c>
      <c r="B65" s="39"/>
      <c r="C65" s="96" t="s">
        <v>457</v>
      </c>
      <c r="D65" s="25" t="s">
        <v>63</v>
      </c>
      <c r="E65" s="97">
        <v>70</v>
      </c>
      <c r="F65" s="67"/>
      <c r="G65" s="64"/>
      <c r="H65" s="48">
        <f t="shared" si="12"/>
        <v>0</v>
      </c>
      <c r="I65" s="64"/>
      <c r="J65" s="64"/>
      <c r="K65" s="49">
        <f t="shared" si="0"/>
        <v>0</v>
      </c>
      <c r="L65" s="50">
        <f t="shared" si="1"/>
        <v>0</v>
      </c>
      <c r="M65" s="48">
        <f t="shared" si="2"/>
        <v>0</v>
      </c>
      <c r="N65" s="48">
        <f t="shared" si="3"/>
        <v>0</v>
      </c>
      <c r="O65" s="48">
        <f t="shared" si="4"/>
        <v>0</v>
      </c>
      <c r="P65" s="49">
        <f t="shared" si="5"/>
        <v>0</v>
      </c>
    </row>
    <row r="66" spans="1:16" x14ac:dyDescent="0.2">
      <c r="A66" s="38">
        <v>6</v>
      </c>
      <c r="B66" s="39"/>
      <c r="C66" s="96" t="s">
        <v>414</v>
      </c>
      <c r="D66" s="25" t="s">
        <v>65</v>
      </c>
      <c r="E66" s="97">
        <v>1</v>
      </c>
      <c r="F66" s="67"/>
      <c r="G66" s="64"/>
      <c r="H66" s="48">
        <f t="shared" si="12"/>
        <v>0</v>
      </c>
      <c r="I66" s="64"/>
      <c r="J66" s="64"/>
      <c r="K66" s="49">
        <f t="shared" si="0"/>
        <v>0</v>
      </c>
      <c r="L66" s="50">
        <f t="shared" si="1"/>
        <v>0</v>
      </c>
      <c r="M66" s="48">
        <f t="shared" si="2"/>
        <v>0</v>
      </c>
      <c r="N66" s="48">
        <f t="shared" si="3"/>
        <v>0</v>
      </c>
      <c r="O66" s="48">
        <f t="shared" si="4"/>
        <v>0</v>
      </c>
      <c r="P66" s="49">
        <f t="shared" si="5"/>
        <v>0</v>
      </c>
    </row>
    <row r="67" spans="1:16" x14ac:dyDescent="0.2">
      <c r="A67" s="38"/>
      <c r="B67" s="39"/>
      <c r="C67" s="100" t="s">
        <v>423</v>
      </c>
      <c r="D67" s="25"/>
      <c r="E67" s="97"/>
      <c r="F67" s="67"/>
      <c r="G67" s="64"/>
      <c r="H67" s="48"/>
      <c r="I67" s="64"/>
      <c r="J67" s="64"/>
      <c r="K67" s="49">
        <f t="shared" si="0"/>
        <v>0</v>
      </c>
      <c r="L67" s="50">
        <f t="shared" si="1"/>
        <v>0</v>
      </c>
      <c r="M67" s="48">
        <f t="shared" si="2"/>
        <v>0</v>
      </c>
      <c r="N67" s="48">
        <f t="shared" si="3"/>
        <v>0</v>
      </c>
      <c r="O67" s="48">
        <f t="shared" si="4"/>
        <v>0</v>
      </c>
      <c r="P67" s="49">
        <f t="shared" si="5"/>
        <v>0</v>
      </c>
    </row>
    <row r="68" spans="1:16" ht="33.75" x14ac:dyDescent="0.2">
      <c r="A68" s="38">
        <v>1</v>
      </c>
      <c r="B68" s="39"/>
      <c r="C68" s="96" t="s">
        <v>411</v>
      </c>
      <c r="D68" s="25" t="s">
        <v>63</v>
      </c>
      <c r="E68" s="97">
        <v>100</v>
      </c>
      <c r="F68" s="67"/>
      <c r="G68" s="64"/>
      <c r="H68" s="48">
        <f t="shared" ref="H68:H69" si="13">ROUND(F68*G68,2)</f>
        <v>0</v>
      </c>
      <c r="I68" s="64"/>
      <c r="J68" s="64"/>
      <c r="K68" s="49">
        <f t="shared" si="0"/>
        <v>0</v>
      </c>
      <c r="L68" s="50">
        <f t="shared" si="1"/>
        <v>0</v>
      </c>
      <c r="M68" s="48">
        <f t="shared" si="2"/>
        <v>0</v>
      </c>
      <c r="N68" s="48">
        <f t="shared" si="3"/>
        <v>0</v>
      </c>
      <c r="O68" s="48">
        <f t="shared" si="4"/>
        <v>0</v>
      </c>
      <c r="P68" s="49">
        <f t="shared" si="5"/>
        <v>0</v>
      </c>
    </row>
    <row r="69" spans="1:16" x14ac:dyDescent="0.2">
      <c r="A69" s="38">
        <v>2</v>
      </c>
      <c r="B69" s="39"/>
      <c r="C69" s="96" t="s">
        <v>414</v>
      </c>
      <c r="D69" s="25" t="s">
        <v>65</v>
      </c>
      <c r="E69" s="97">
        <v>1</v>
      </c>
      <c r="F69" s="67"/>
      <c r="G69" s="64"/>
      <c r="H69" s="48">
        <f t="shared" si="13"/>
        <v>0</v>
      </c>
      <c r="I69" s="64"/>
      <c r="J69" s="64"/>
      <c r="K69" s="49">
        <f t="shared" si="0"/>
        <v>0</v>
      </c>
      <c r="L69" s="50">
        <f t="shared" si="1"/>
        <v>0</v>
      </c>
      <c r="M69" s="48">
        <f t="shared" si="2"/>
        <v>0</v>
      </c>
      <c r="N69" s="48">
        <f t="shared" si="3"/>
        <v>0</v>
      </c>
      <c r="O69" s="48">
        <f t="shared" si="4"/>
        <v>0</v>
      </c>
      <c r="P69" s="49">
        <f t="shared" si="5"/>
        <v>0</v>
      </c>
    </row>
    <row r="70" spans="1:16" ht="22.5" x14ac:dyDescent="0.2">
      <c r="A70" s="38">
        <v>3</v>
      </c>
      <c r="B70" s="39"/>
      <c r="C70" s="101" t="s">
        <v>458</v>
      </c>
      <c r="D70" s="25" t="s">
        <v>200</v>
      </c>
      <c r="E70" s="97">
        <v>21</v>
      </c>
      <c r="F70" s="67"/>
      <c r="G70" s="64"/>
      <c r="H70" s="48">
        <f t="shared" ref="H70:H72" si="14">ROUND(F70*G70,2)</f>
        <v>0</v>
      </c>
      <c r="I70" s="64"/>
      <c r="J70" s="64"/>
      <c r="K70" s="49">
        <f t="shared" si="0"/>
        <v>0</v>
      </c>
      <c r="L70" s="50">
        <f t="shared" si="1"/>
        <v>0</v>
      </c>
      <c r="M70" s="48">
        <f t="shared" si="2"/>
        <v>0</v>
      </c>
      <c r="N70" s="48">
        <f t="shared" si="3"/>
        <v>0</v>
      </c>
      <c r="O70" s="48">
        <f t="shared" si="4"/>
        <v>0</v>
      </c>
      <c r="P70" s="49">
        <f t="shared" si="5"/>
        <v>0</v>
      </c>
    </row>
    <row r="71" spans="1:16" ht="22.5" x14ac:dyDescent="0.2">
      <c r="A71" s="38">
        <v>4</v>
      </c>
      <c r="B71" s="39"/>
      <c r="C71" s="96" t="s">
        <v>459</v>
      </c>
      <c r="D71" s="25" t="s">
        <v>63</v>
      </c>
      <c r="E71" s="97">
        <v>100</v>
      </c>
      <c r="F71" s="67"/>
      <c r="G71" s="64"/>
      <c r="H71" s="48">
        <f t="shared" si="14"/>
        <v>0</v>
      </c>
      <c r="I71" s="64"/>
      <c r="J71" s="64"/>
      <c r="K71" s="49">
        <f t="shared" si="0"/>
        <v>0</v>
      </c>
      <c r="L71" s="50">
        <f t="shared" si="1"/>
        <v>0</v>
      </c>
      <c r="M71" s="48">
        <f t="shared" si="2"/>
        <v>0</v>
      </c>
      <c r="N71" s="48">
        <f t="shared" si="3"/>
        <v>0</v>
      </c>
      <c r="O71" s="48">
        <f t="shared" si="4"/>
        <v>0</v>
      </c>
      <c r="P71" s="49">
        <f t="shared" si="5"/>
        <v>0</v>
      </c>
    </row>
    <row r="72" spans="1:16" ht="22.5" x14ac:dyDescent="0.2">
      <c r="A72" s="38">
        <v>5</v>
      </c>
      <c r="B72" s="39"/>
      <c r="C72" s="96" t="s">
        <v>460</v>
      </c>
      <c r="D72" s="25" t="s">
        <v>200</v>
      </c>
      <c r="E72" s="97">
        <v>21</v>
      </c>
      <c r="F72" s="67"/>
      <c r="G72" s="64"/>
      <c r="H72" s="48">
        <f t="shared" si="14"/>
        <v>0</v>
      </c>
      <c r="I72" s="64"/>
      <c r="J72" s="64"/>
      <c r="K72" s="49">
        <f t="shared" si="0"/>
        <v>0</v>
      </c>
      <c r="L72" s="50">
        <f t="shared" si="1"/>
        <v>0</v>
      </c>
      <c r="M72" s="48">
        <f t="shared" si="2"/>
        <v>0</v>
      </c>
      <c r="N72" s="48">
        <f t="shared" si="3"/>
        <v>0</v>
      </c>
      <c r="O72" s="48">
        <f t="shared" si="4"/>
        <v>0</v>
      </c>
      <c r="P72" s="49">
        <f t="shared" si="5"/>
        <v>0</v>
      </c>
    </row>
    <row r="73" spans="1:16" x14ac:dyDescent="0.2">
      <c r="A73" s="38"/>
      <c r="B73" s="39"/>
      <c r="C73" s="95" t="s">
        <v>424</v>
      </c>
      <c r="D73" s="25"/>
      <c r="E73" s="66"/>
      <c r="F73" s="67"/>
      <c r="G73" s="64"/>
      <c r="H73" s="48"/>
      <c r="I73" s="64"/>
      <c r="J73" s="64"/>
      <c r="K73" s="49">
        <f t="shared" ref="K73:K99" si="15">SUM(H73:J73)</f>
        <v>0</v>
      </c>
      <c r="L73" s="50">
        <f t="shared" ref="L73:L99" si="16">ROUND(E73*F73,2)</f>
        <v>0</v>
      </c>
      <c r="M73" s="48">
        <f t="shared" ref="M73:M99" si="17">ROUND(H73*E73,2)</f>
        <v>0</v>
      </c>
      <c r="N73" s="48">
        <f t="shared" ref="N73:N99" si="18">ROUND(I73*E73,2)</f>
        <v>0</v>
      </c>
      <c r="O73" s="48">
        <f t="shared" ref="O73:O99" si="19">ROUND(J73*E73,2)</f>
        <v>0</v>
      </c>
      <c r="P73" s="49">
        <f t="shared" ref="P73:P99" si="20">SUM(M73:O73)</f>
        <v>0</v>
      </c>
    </row>
    <row r="74" spans="1:16" x14ac:dyDescent="0.2">
      <c r="A74" s="38"/>
      <c r="B74" s="39"/>
      <c r="C74" s="100" t="s">
        <v>425</v>
      </c>
      <c r="D74" s="25"/>
      <c r="E74" s="66"/>
      <c r="F74" s="67"/>
      <c r="G74" s="64"/>
      <c r="H74" s="48"/>
      <c r="I74" s="64"/>
      <c r="J74" s="64"/>
      <c r="K74" s="49">
        <f t="shared" si="15"/>
        <v>0</v>
      </c>
      <c r="L74" s="50">
        <f t="shared" si="16"/>
        <v>0</v>
      </c>
      <c r="M74" s="48">
        <f t="shared" si="17"/>
        <v>0</v>
      </c>
      <c r="N74" s="48">
        <f t="shared" si="18"/>
        <v>0</v>
      </c>
      <c r="O74" s="48">
        <f t="shared" si="19"/>
        <v>0</v>
      </c>
      <c r="P74" s="49">
        <f t="shared" si="20"/>
        <v>0</v>
      </c>
    </row>
    <row r="75" spans="1:16" ht="33.75" x14ac:dyDescent="0.2">
      <c r="A75" s="38">
        <v>1</v>
      </c>
      <c r="B75" s="39"/>
      <c r="C75" s="96" t="s">
        <v>426</v>
      </c>
      <c r="D75" s="25" t="s">
        <v>63</v>
      </c>
      <c r="E75" s="97">
        <v>120</v>
      </c>
      <c r="F75" s="67"/>
      <c r="G75" s="64"/>
      <c r="H75" s="48">
        <f t="shared" ref="H75:H83" si="21">ROUND(F75*G75,2)</f>
        <v>0</v>
      </c>
      <c r="I75" s="64"/>
      <c r="J75" s="64"/>
      <c r="K75" s="49">
        <f t="shared" si="15"/>
        <v>0</v>
      </c>
      <c r="L75" s="50">
        <f t="shared" si="16"/>
        <v>0</v>
      </c>
      <c r="M75" s="48">
        <f t="shared" si="17"/>
        <v>0</v>
      </c>
      <c r="N75" s="48">
        <f t="shared" si="18"/>
        <v>0</v>
      </c>
      <c r="O75" s="48">
        <f t="shared" si="19"/>
        <v>0</v>
      </c>
      <c r="P75" s="49">
        <f t="shared" si="20"/>
        <v>0</v>
      </c>
    </row>
    <row r="76" spans="1:16" ht="10.15" x14ac:dyDescent="0.2">
      <c r="A76" s="38">
        <v>2</v>
      </c>
      <c r="B76" s="39"/>
      <c r="C76" s="96" t="s">
        <v>427</v>
      </c>
      <c r="D76" s="25" t="s">
        <v>200</v>
      </c>
      <c r="E76" s="97">
        <v>24</v>
      </c>
      <c r="F76" s="67"/>
      <c r="G76" s="64"/>
      <c r="H76" s="48">
        <f t="shared" si="21"/>
        <v>0</v>
      </c>
      <c r="I76" s="64"/>
      <c r="J76" s="64"/>
      <c r="K76" s="49">
        <f t="shared" si="15"/>
        <v>0</v>
      </c>
      <c r="L76" s="50">
        <f t="shared" si="16"/>
        <v>0</v>
      </c>
      <c r="M76" s="48">
        <f t="shared" si="17"/>
        <v>0</v>
      </c>
      <c r="N76" s="48">
        <f t="shared" si="18"/>
        <v>0</v>
      </c>
      <c r="O76" s="48">
        <f t="shared" si="19"/>
        <v>0</v>
      </c>
      <c r="P76" s="49">
        <f t="shared" si="20"/>
        <v>0</v>
      </c>
    </row>
    <row r="77" spans="1:16" x14ac:dyDescent="0.2">
      <c r="A77" s="38">
        <v>3.3</v>
      </c>
      <c r="B77" s="39"/>
      <c r="C77" s="96" t="s">
        <v>414</v>
      </c>
      <c r="D77" s="25" t="s">
        <v>65</v>
      </c>
      <c r="E77" s="97">
        <v>1</v>
      </c>
      <c r="F77" s="67"/>
      <c r="G77" s="64"/>
      <c r="H77" s="48">
        <f t="shared" si="21"/>
        <v>0</v>
      </c>
      <c r="I77" s="64"/>
      <c r="J77" s="64"/>
      <c r="K77" s="49">
        <f t="shared" si="15"/>
        <v>0</v>
      </c>
      <c r="L77" s="50">
        <f t="shared" si="16"/>
        <v>0</v>
      </c>
      <c r="M77" s="48">
        <f t="shared" si="17"/>
        <v>0</v>
      </c>
      <c r="N77" s="48">
        <f t="shared" si="18"/>
        <v>0</v>
      </c>
      <c r="O77" s="48">
        <f t="shared" si="19"/>
        <v>0</v>
      </c>
      <c r="P77" s="49">
        <f t="shared" si="20"/>
        <v>0</v>
      </c>
    </row>
    <row r="78" spans="1:16" x14ac:dyDescent="0.2">
      <c r="A78" s="38">
        <v>3.4</v>
      </c>
      <c r="B78" s="39"/>
      <c r="C78" s="96" t="s">
        <v>461</v>
      </c>
      <c r="D78" s="25" t="s">
        <v>200</v>
      </c>
      <c r="E78" s="97">
        <v>8</v>
      </c>
      <c r="F78" s="67"/>
      <c r="G78" s="64"/>
      <c r="H78" s="48">
        <f t="shared" si="21"/>
        <v>0</v>
      </c>
      <c r="I78" s="64"/>
      <c r="J78" s="64"/>
      <c r="K78" s="49">
        <f t="shared" si="15"/>
        <v>0</v>
      </c>
      <c r="L78" s="50">
        <f t="shared" si="16"/>
        <v>0</v>
      </c>
      <c r="M78" s="48">
        <f t="shared" si="17"/>
        <v>0</v>
      </c>
      <c r="N78" s="48">
        <f t="shared" si="18"/>
        <v>0</v>
      </c>
      <c r="O78" s="48">
        <f t="shared" si="19"/>
        <v>0</v>
      </c>
      <c r="P78" s="49">
        <f t="shared" si="20"/>
        <v>0</v>
      </c>
    </row>
    <row r="79" spans="1:16" x14ac:dyDescent="0.2">
      <c r="A79" s="38">
        <v>3.5</v>
      </c>
      <c r="B79" s="39"/>
      <c r="C79" s="96" t="s">
        <v>462</v>
      </c>
      <c r="D79" s="25" t="s">
        <v>200</v>
      </c>
      <c r="E79" s="97">
        <v>3</v>
      </c>
      <c r="F79" s="67"/>
      <c r="G79" s="64"/>
      <c r="H79" s="48">
        <f t="shared" si="21"/>
        <v>0</v>
      </c>
      <c r="I79" s="64"/>
      <c r="J79" s="64"/>
      <c r="K79" s="49">
        <f t="shared" si="15"/>
        <v>0</v>
      </c>
      <c r="L79" s="50">
        <f t="shared" si="16"/>
        <v>0</v>
      </c>
      <c r="M79" s="48">
        <f t="shared" si="17"/>
        <v>0</v>
      </c>
      <c r="N79" s="48">
        <f t="shared" si="18"/>
        <v>0</v>
      </c>
      <c r="O79" s="48">
        <f t="shared" si="19"/>
        <v>0</v>
      </c>
      <c r="P79" s="49">
        <f t="shared" si="20"/>
        <v>0</v>
      </c>
    </row>
    <row r="80" spans="1:16" ht="10.15" x14ac:dyDescent="0.2">
      <c r="A80" s="38">
        <v>3.6</v>
      </c>
      <c r="B80" s="39"/>
      <c r="C80" s="96" t="s">
        <v>428</v>
      </c>
      <c r="D80" s="25" t="s">
        <v>200</v>
      </c>
      <c r="E80" s="97">
        <v>3</v>
      </c>
      <c r="F80" s="67"/>
      <c r="G80" s="64"/>
      <c r="H80" s="48">
        <f t="shared" si="21"/>
        <v>0</v>
      </c>
      <c r="I80" s="64"/>
      <c r="J80" s="64"/>
      <c r="K80" s="49">
        <f t="shared" si="15"/>
        <v>0</v>
      </c>
      <c r="L80" s="50">
        <f t="shared" si="16"/>
        <v>0</v>
      </c>
      <c r="M80" s="48">
        <f t="shared" si="17"/>
        <v>0</v>
      </c>
      <c r="N80" s="48">
        <f t="shared" si="18"/>
        <v>0</v>
      </c>
      <c r="O80" s="48">
        <f t="shared" si="19"/>
        <v>0</v>
      </c>
      <c r="P80" s="49">
        <f t="shared" si="20"/>
        <v>0</v>
      </c>
    </row>
    <row r="81" spans="1:16" x14ac:dyDescent="0.2">
      <c r="A81" s="38">
        <v>3.7</v>
      </c>
      <c r="B81" s="39"/>
      <c r="C81" s="96" t="s">
        <v>429</v>
      </c>
      <c r="D81" s="25" t="s">
        <v>63</v>
      </c>
      <c r="E81" s="97">
        <v>1</v>
      </c>
      <c r="F81" s="67"/>
      <c r="G81" s="64"/>
      <c r="H81" s="48">
        <f t="shared" si="21"/>
        <v>0</v>
      </c>
      <c r="I81" s="64"/>
      <c r="J81" s="64"/>
      <c r="K81" s="49">
        <f t="shared" si="15"/>
        <v>0</v>
      </c>
      <c r="L81" s="50">
        <f t="shared" si="16"/>
        <v>0</v>
      </c>
      <c r="M81" s="48">
        <f t="shared" si="17"/>
        <v>0</v>
      </c>
      <c r="N81" s="48">
        <f t="shared" si="18"/>
        <v>0</v>
      </c>
      <c r="O81" s="48">
        <f t="shared" si="19"/>
        <v>0</v>
      </c>
      <c r="P81" s="49">
        <f t="shared" si="20"/>
        <v>0</v>
      </c>
    </row>
    <row r="82" spans="1:16" x14ac:dyDescent="0.2">
      <c r="A82" s="38">
        <v>3.8</v>
      </c>
      <c r="B82" s="39"/>
      <c r="C82" s="96" t="s">
        <v>430</v>
      </c>
      <c r="D82" s="25" t="s">
        <v>63</v>
      </c>
      <c r="E82" s="97">
        <v>12</v>
      </c>
      <c r="F82" s="67"/>
      <c r="G82" s="64"/>
      <c r="H82" s="48">
        <f t="shared" si="21"/>
        <v>0</v>
      </c>
      <c r="I82" s="64"/>
      <c r="J82" s="64"/>
      <c r="K82" s="49">
        <f t="shared" si="15"/>
        <v>0</v>
      </c>
      <c r="L82" s="50">
        <f t="shared" si="16"/>
        <v>0</v>
      </c>
      <c r="M82" s="48">
        <f t="shared" si="17"/>
        <v>0</v>
      </c>
      <c r="N82" s="48">
        <f t="shared" si="18"/>
        <v>0</v>
      </c>
      <c r="O82" s="48">
        <f t="shared" si="19"/>
        <v>0</v>
      </c>
      <c r="P82" s="49">
        <f t="shared" si="20"/>
        <v>0</v>
      </c>
    </row>
    <row r="83" spans="1:16" x14ac:dyDescent="0.2">
      <c r="A83" s="38">
        <v>3.9</v>
      </c>
      <c r="B83" s="39"/>
      <c r="C83" s="96" t="s">
        <v>431</v>
      </c>
      <c r="D83" s="25" t="s">
        <v>73</v>
      </c>
      <c r="E83" s="97">
        <v>12</v>
      </c>
      <c r="F83" s="67"/>
      <c r="G83" s="64"/>
      <c r="H83" s="48">
        <f t="shared" si="21"/>
        <v>0</v>
      </c>
      <c r="I83" s="64"/>
      <c r="J83" s="64"/>
      <c r="K83" s="49">
        <f t="shared" si="15"/>
        <v>0</v>
      </c>
      <c r="L83" s="50">
        <f t="shared" si="16"/>
        <v>0</v>
      </c>
      <c r="M83" s="48">
        <f t="shared" si="17"/>
        <v>0</v>
      </c>
      <c r="N83" s="48">
        <f t="shared" si="18"/>
        <v>0</v>
      </c>
      <c r="O83" s="48">
        <f t="shared" si="19"/>
        <v>0</v>
      </c>
      <c r="P83" s="49">
        <f t="shared" si="20"/>
        <v>0</v>
      </c>
    </row>
    <row r="84" spans="1:16" x14ac:dyDescent="0.2">
      <c r="A84" s="38"/>
      <c r="B84" s="39"/>
      <c r="C84" s="100" t="s">
        <v>432</v>
      </c>
      <c r="D84" s="25"/>
      <c r="E84" s="66"/>
      <c r="F84" s="67"/>
      <c r="G84" s="64"/>
      <c r="H84" s="48"/>
      <c r="I84" s="64"/>
      <c r="J84" s="64"/>
      <c r="K84" s="49">
        <f t="shared" si="15"/>
        <v>0</v>
      </c>
      <c r="L84" s="50">
        <f t="shared" si="16"/>
        <v>0</v>
      </c>
      <c r="M84" s="48">
        <f t="shared" si="17"/>
        <v>0</v>
      </c>
      <c r="N84" s="48">
        <f t="shared" si="18"/>
        <v>0</v>
      </c>
      <c r="O84" s="48">
        <f t="shared" si="19"/>
        <v>0</v>
      </c>
      <c r="P84" s="49">
        <f t="shared" si="20"/>
        <v>0</v>
      </c>
    </row>
    <row r="85" spans="1:16" ht="33.75" x14ac:dyDescent="0.2">
      <c r="A85" s="38">
        <v>1</v>
      </c>
      <c r="B85" s="39"/>
      <c r="C85" s="96" t="s">
        <v>433</v>
      </c>
      <c r="D85" s="25" t="s">
        <v>63</v>
      </c>
      <c r="E85" s="97">
        <v>150</v>
      </c>
      <c r="F85" s="67"/>
      <c r="G85" s="64"/>
      <c r="H85" s="48">
        <f t="shared" ref="H85:H86" si="22">ROUND(F85*G85,2)</f>
        <v>0</v>
      </c>
      <c r="I85" s="64"/>
      <c r="J85" s="64"/>
      <c r="K85" s="49">
        <f t="shared" si="15"/>
        <v>0</v>
      </c>
      <c r="L85" s="50">
        <f t="shared" si="16"/>
        <v>0</v>
      </c>
      <c r="M85" s="48">
        <f t="shared" si="17"/>
        <v>0</v>
      </c>
      <c r="N85" s="48">
        <f t="shared" si="18"/>
        <v>0</v>
      </c>
      <c r="O85" s="48">
        <f t="shared" si="19"/>
        <v>0</v>
      </c>
      <c r="P85" s="49">
        <f t="shared" si="20"/>
        <v>0</v>
      </c>
    </row>
    <row r="86" spans="1:16" x14ac:dyDescent="0.2">
      <c r="A86" s="38">
        <v>2</v>
      </c>
      <c r="B86" s="39"/>
      <c r="C86" s="96" t="s">
        <v>414</v>
      </c>
      <c r="D86" s="25" t="s">
        <v>65</v>
      </c>
      <c r="E86" s="97">
        <v>1</v>
      </c>
      <c r="F86" s="67"/>
      <c r="G86" s="64"/>
      <c r="H86" s="48">
        <f t="shared" si="22"/>
        <v>0</v>
      </c>
      <c r="I86" s="64"/>
      <c r="J86" s="64"/>
      <c r="K86" s="49">
        <f t="shared" si="15"/>
        <v>0</v>
      </c>
      <c r="L86" s="50">
        <f t="shared" si="16"/>
        <v>0</v>
      </c>
      <c r="M86" s="48">
        <f t="shared" si="17"/>
        <v>0</v>
      </c>
      <c r="N86" s="48">
        <f t="shared" si="18"/>
        <v>0</v>
      </c>
      <c r="O86" s="48">
        <f t="shared" si="19"/>
        <v>0</v>
      </c>
      <c r="P86" s="49">
        <f t="shared" si="20"/>
        <v>0</v>
      </c>
    </row>
    <row r="87" spans="1:16" x14ac:dyDescent="0.2">
      <c r="A87" s="38">
        <v>3</v>
      </c>
      <c r="B87" s="39"/>
      <c r="C87" s="96" t="s">
        <v>461</v>
      </c>
      <c r="D87" s="25" t="s">
        <v>200</v>
      </c>
      <c r="E87" s="97">
        <v>16</v>
      </c>
      <c r="F87" s="67"/>
      <c r="G87" s="64"/>
      <c r="H87" s="48">
        <f t="shared" ref="H87:H92" si="23">ROUND(F87*G87,2)</f>
        <v>0</v>
      </c>
      <c r="I87" s="64"/>
      <c r="J87" s="64"/>
      <c r="K87" s="49">
        <f t="shared" si="15"/>
        <v>0</v>
      </c>
      <c r="L87" s="50">
        <f t="shared" si="16"/>
        <v>0</v>
      </c>
      <c r="M87" s="48">
        <f t="shared" si="17"/>
        <v>0</v>
      </c>
      <c r="N87" s="48">
        <f t="shared" si="18"/>
        <v>0</v>
      </c>
      <c r="O87" s="48">
        <f t="shared" si="19"/>
        <v>0</v>
      </c>
      <c r="P87" s="49">
        <f t="shared" si="20"/>
        <v>0</v>
      </c>
    </row>
    <row r="88" spans="1:16" ht="22.5" x14ac:dyDescent="0.2">
      <c r="A88" s="38">
        <v>4</v>
      </c>
      <c r="B88" s="39"/>
      <c r="C88" s="96" t="s">
        <v>463</v>
      </c>
      <c r="D88" s="25" t="s">
        <v>200</v>
      </c>
      <c r="E88" s="97">
        <v>32</v>
      </c>
      <c r="F88" s="67"/>
      <c r="G88" s="64"/>
      <c r="H88" s="48">
        <f t="shared" si="23"/>
        <v>0</v>
      </c>
      <c r="I88" s="64"/>
      <c r="J88" s="64"/>
      <c r="K88" s="49">
        <f t="shared" si="15"/>
        <v>0</v>
      </c>
      <c r="L88" s="50">
        <f t="shared" si="16"/>
        <v>0</v>
      </c>
      <c r="M88" s="48">
        <f t="shared" si="17"/>
        <v>0</v>
      </c>
      <c r="N88" s="48">
        <f t="shared" si="18"/>
        <v>0</v>
      </c>
      <c r="O88" s="48">
        <f t="shared" si="19"/>
        <v>0</v>
      </c>
      <c r="P88" s="49">
        <f t="shared" si="20"/>
        <v>0</v>
      </c>
    </row>
    <row r="89" spans="1:16" x14ac:dyDescent="0.2">
      <c r="A89" s="38">
        <v>5</v>
      </c>
      <c r="B89" s="39"/>
      <c r="C89" s="96" t="s">
        <v>434</v>
      </c>
      <c r="D89" s="25" t="s">
        <v>435</v>
      </c>
      <c r="E89" s="97">
        <v>32</v>
      </c>
      <c r="F89" s="67"/>
      <c r="G89" s="64"/>
      <c r="H89" s="48">
        <f t="shared" si="23"/>
        <v>0</v>
      </c>
      <c r="I89" s="64"/>
      <c r="J89" s="64"/>
      <c r="K89" s="49">
        <f t="shared" si="15"/>
        <v>0</v>
      </c>
      <c r="L89" s="50">
        <f t="shared" si="16"/>
        <v>0</v>
      </c>
      <c r="M89" s="48">
        <f t="shared" si="17"/>
        <v>0</v>
      </c>
      <c r="N89" s="48">
        <f t="shared" si="18"/>
        <v>0</v>
      </c>
      <c r="O89" s="48">
        <f t="shared" si="19"/>
        <v>0</v>
      </c>
      <c r="P89" s="49">
        <f t="shared" si="20"/>
        <v>0</v>
      </c>
    </row>
    <row r="90" spans="1:16" x14ac:dyDescent="0.2">
      <c r="A90" s="38">
        <v>6</v>
      </c>
      <c r="B90" s="39"/>
      <c r="C90" s="96" t="s">
        <v>436</v>
      </c>
      <c r="D90" s="25" t="s">
        <v>435</v>
      </c>
      <c r="E90" s="97">
        <v>32</v>
      </c>
      <c r="F90" s="67"/>
      <c r="G90" s="64"/>
      <c r="H90" s="48">
        <f t="shared" si="23"/>
        <v>0</v>
      </c>
      <c r="I90" s="64"/>
      <c r="J90" s="64"/>
      <c r="K90" s="49">
        <f t="shared" si="15"/>
        <v>0</v>
      </c>
      <c r="L90" s="50">
        <f t="shared" si="16"/>
        <v>0</v>
      </c>
      <c r="M90" s="48">
        <f t="shared" si="17"/>
        <v>0</v>
      </c>
      <c r="N90" s="48">
        <f t="shared" si="18"/>
        <v>0</v>
      </c>
      <c r="O90" s="48">
        <f t="shared" si="19"/>
        <v>0</v>
      </c>
      <c r="P90" s="49">
        <f t="shared" si="20"/>
        <v>0</v>
      </c>
    </row>
    <row r="91" spans="1:16" ht="22.5" x14ac:dyDescent="0.2">
      <c r="A91" s="38">
        <v>7</v>
      </c>
      <c r="B91" s="39"/>
      <c r="C91" s="96" t="s">
        <v>464</v>
      </c>
      <c r="D91" s="25" t="s">
        <v>63</v>
      </c>
      <c r="E91" s="97">
        <v>150</v>
      </c>
      <c r="F91" s="67"/>
      <c r="G91" s="64"/>
      <c r="H91" s="48">
        <f t="shared" si="23"/>
        <v>0</v>
      </c>
      <c r="I91" s="64"/>
      <c r="J91" s="64"/>
      <c r="K91" s="49">
        <f t="shared" si="15"/>
        <v>0</v>
      </c>
      <c r="L91" s="50">
        <f t="shared" si="16"/>
        <v>0</v>
      </c>
      <c r="M91" s="48">
        <f t="shared" si="17"/>
        <v>0</v>
      </c>
      <c r="N91" s="48">
        <f t="shared" si="18"/>
        <v>0</v>
      </c>
      <c r="O91" s="48">
        <f t="shared" si="19"/>
        <v>0</v>
      </c>
      <c r="P91" s="49">
        <f t="shared" si="20"/>
        <v>0</v>
      </c>
    </row>
    <row r="92" spans="1:16" x14ac:dyDescent="0.2">
      <c r="A92" s="38">
        <v>8</v>
      </c>
      <c r="B92" s="39"/>
      <c r="C92" s="96" t="s">
        <v>437</v>
      </c>
      <c r="D92" s="25" t="s">
        <v>200</v>
      </c>
      <c r="E92" s="97">
        <v>24</v>
      </c>
      <c r="F92" s="67"/>
      <c r="G92" s="64"/>
      <c r="H92" s="48">
        <f t="shared" si="23"/>
        <v>0</v>
      </c>
      <c r="I92" s="64"/>
      <c r="J92" s="64"/>
      <c r="K92" s="49">
        <f t="shared" si="15"/>
        <v>0</v>
      </c>
      <c r="L92" s="50">
        <f t="shared" si="16"/>
        <v>0</v>
      </c>
      <c r="M92" s="48">
        <f t="shared" si="17"/>
        <v>0</v>
      </c>
      <c r="N92" s="48">
        <f t="shared" si="18"/>
        <v>0</v>
      </c>
      <c r="O92" s="48">
        <f t="shared" si="19"/>
        <v>0</v>
      </c>
      <c r="P92" s="49">
        <f t="shared" si="20"/>
        <v>0</v>
      </c>
    </row>
    <row r="93" spans="1:16" x14ac:dyDescent="0.2">
      <c r="A93" s="38"/>
      <c r="B93" s="39"/>
      <c r="C93" s="95" t="s">
        <v>115</v>
      </c>
      <c r="D93" s="25"/>
      <c r="E93" s="97"/>
      <c r="F93" s="67"/>
      <c r="G93" s="64"/>
      <c r="H93" s="48"/>
      <c r="I93" s="64"/>
      <c r="J93" s="64"/>
      <c r="K93" s="49">
        <f t="shared" si="15"/>
        <v>0</v>
      </c>
      <c r="L93" s="50">
        <f t="shared" si="16"/>
        <v>0</v>
      </c>
      <c r="M93" s="48">
        <f t="shared" si="17"/>
        <v>0</v>
      </c>
      <c r="N93" s="48">
        <f t="shared" si="18"/>
        <v>0</v>
      </c>
      <c r="O93" s="48">
        <f t="shared" si="19"/>
        <v>0</v>
      </c>
      <c r="P93" s="49">
        <f t="shared" si="20"/>
        <v>0</v>
      </c>
    </row>
    <row r="94" spans="1:16" x14ac:dyDescent="0.2">
      <c r="A94" s="38">
        <v>1</v>
      </c>
      <c r="B94" s="39"/>
      <c r="C94" s="96" t="s">
        <v>438</v>
      </c>
      <c r="D94" s="25" t="s">
        <v>90</v>
      </c>
      <c r="E94" s="97">
        <v>1</v>
      </c>
      <c r="F94" s="67"/>
      <c r="G94" s="64"/>
      <c r="H94" s="48">
        <f t="shared" ref="H94:H96" si="24">ROUND(F94*G94,2)</f>
        <v>0</v>
      </c>
      <c r="I94" s="64"/>
      <c r="J94" s="64"/>
      <c r="K94" s="49">
        <f t="shared" si="15"/>
        <v>0</v>
      </c>
      <c r="L94" s="50">
        <f t="shared" si="16"/>
        <v>0</v>
      </c>
      <c r="M94" s="48">
        <f t="shared" si="17"/>
        <v>0</v>
      </c>
      <c r="N94" s="48">
        <f t="shared" si="18"/>
        <v>0</v>
      </c>
      <c r="O94" s="48">
        <f t="shared" si="19"/>
        <v>0</v>
      </c>
      <c r="P94" s="49">
        <f t="shared" si="20"/>
        <v>0</v>
      </c>
    </row>
    <row r="95" spans="1:16" x14ac:dyDescent="0.2">
      <c r="A95" s="38">
        <v>2</v>
      </c>
      <c r="B95" s="39"/>
      <c r="C95" s="96" t="s">
        <v>439</v>
      </c>
      <c r="D95" s="25" t="s">
        <v>90</v>
      </c>
      <c r="E95" s="97">
        <v>1</v>
      </c>
      <c r="F95" s="67"/>
      <c r="G95" s="64"/>
      <c r="H95" s="48">
        <f t="shared" si="24"/>
        <v>0</v>
      </c>
      <c r="I95" s="64"/>
      <c r="J95" s="64"/>
      <c r="K95" s="49">
        <f t="shared" si="15"/>
        <v>0</v>
      </c>
      <c r="L95" s="50">
        <f t="shared" si="16"/>
        <v>0</v>
      </c>
      <c r="M95" s="48">
        <f t="shared" si="17"/>
        <v>0</v>
      </c>
      <c r="N95" s="48">
        <f t="shared" si="18"/>
        <v>0</v>
      </c>
      <c r="O95" s="48">
        <f t="shared" si="19"/>
        <v>0</v>
      </c>
      <c r="P95" s="49">
        <f t="shared" si="20"/>
        <v>0</v>
      </c>
    </row>
    <row r="96" spans="1:16" ht="45" x14ac:dyDescent="0.2">
      <c r="A96" s="38">
        <v>3</v>
      </c>
      <c r="B96" s="39"/>
      <c r="C96" s="96" t="s">
        <v>465</v>
      </c>
      <c r="D96" s="25" t="s">
        <v>90</v>
      </c>
      <c r="E96" s="97">
        <v>1</v>
      </c>
      <c r="F96" s="67"/>
      <c r="G96" s="64"/>
      <c r="H96" s="48">
        <f t="shared" si="24"/>
        <v>0</v>
      </c>
      <c r="I96" s="64"/>
      <c r="J96" s="64"/>
      <c r="K96" s="49">
        <f t="shared" si="15"/>
        <v>0</v>
      </c>
      <c r="L96" s="50">
        <f t="shared" si="16"/>
        <v>0</v>
      </c>
      <c r="M96" s="48">
        <f t="shared" si="17"/>
        <v>0</v>
      </c>
      <c r="N96" s="48">
        <f t="shared" si="18"/>
        <v>0</v>
      </c>
      <c r="O96" s="48">
        <f t="shared" si="19"/>
        <v>0</v>
      </c>
      <c r="P96" s="49">
        <f t="shared" si="20"/>
        <v>0</v>
      </c>
    </row>
    <row r="97" spans="1:16" x14ac:dyDescent="0.2">
      <c r="A97" s="38">
        <v>4</v>
      </c>
      <c r="B97" s="39"/>
      <c r="C97" s="96" t="s">
        <v>440</v>
      </c>
      <c r="D97" s="25" t="s">
        <v>435</v>
      </c>
      <c r="E97" s="97">
        <v>24</v>
      </c>
      <c r="F97" s="67"/>
      <c r="G97" s="64"/>
      <c r="H97" s="48">
        <f t="shared" ref="H97:H99" si="25">ROUND(F97*G97,2)</f>
        <v>0</v>
      </c>
      <c r="I97" s="64"/>
      <c r="J97" s="64"/>
      <c r="K97" s="49">
        <f t="shared" si="15"/>
        <v>0</v>
      </c>
      <c r="L97" s="50">
        <f t="shared" si="16"/>
        <v>0</v>
      </c>
      <c r="M97" s="48">
        <f t="shared" si="17"/>
        <v>0</v>
      </c>
      <c r="N97" s="48">
        <f t="shared" si="18"/>
        <v>0</v>
      </c>
      <c r="O97" s="48">
        <f t="shared" si="19"/>
        <v>0</v>
      </c>
      <c r="P97" s="49">
        <f t="shared" si="20"/>
        <v>0</v>
      </c>
    </row>
    <row r="98" spans="1:16" x14ac:dyDescent="0.2">
      <c r="A98" s="38">
        <v>5</v>
      </c>
      <c r="B98" s="39"/>
      <c r="C98" s="96" t="s">
        <v>391</v>
      </c>
      <c r="D98" s="25" t="s">
        <v>90</v>
      </c>
      <c r="E98" s="97">
        <v>1</v>
      </c>
      <c r="F98" s="67"/>
      <c r="G98" s="64"/>
      <c r="H98" s="48">
        <f t="shared" si="25"/>
        <v>0</v>
      </c>
      <c r="I98" s="64"/>
      <c r="J98" s="64"/>
      <c r="K98" s="49">
        <f t="shared" si="15"/>
        <v>0</v>
      </c>
      <c r="L98" s="50">
        <f t="shared" si="16"/>
        <v>0</v>
      </c>
      <c r="M98" s="48">
        <f t="shared" si="17"/>
        <v>0</v>
      </c>
      <c r="N98" s="48">
        <f t="shared" si="18"/>
        <v>0</v>
      </c>
      <c r="O98" s="48">
        <f t="shared" si="19"/>
        <v>0</v>
      </c>
      <c r="P98" s="49">
        <f t="shared" si="20"/>
        <v>0</v>
      </c>
    </row>
    <row r="99" spans="1:16" ht="34.5" thickBot="1" x14ac:dyDescent="0.25">
      <c r="A99" s="38">
        <v>6</v>
      </c>
      <c r="B99" s="39"/>
      <c r="C99" s="96" t="s">
        <v>405</v>
      </c>
      <c r="D99" s="25" t="s">
        <v>200</v>
      </c>
      <c r="E99" s="97">
        <v>32</v>
      </c>
      <c r="F99" s="67"/>
      <c r="G99" s="64"/>
      <c r="H99" s="48">
        <f t="shared" si="25"/>
        <v>0</v>
      </c>
      <c r="I99" s="64"/>
      <c r="J99" s="64"/>
      <c r="K99" s="49">
        <f t="shared" si="15"/>
        <v>0</v>
      </c>
      <c r="L99" s="50">
        <f t="shared" si="16"/>
        <v>0</v>
      </c>
      <c r="M99" s="48">
        <f t="shared" si="17"/>
        <v>0</v>
      </c>
      <c r="N99" s="48">
        <f t="shared" si="18"/>
        <v>0</v>
      </c>
      <c r="O99" s="48">
        <f t="shared" si="19"/>
        <v>0</v>
      </c>
      <c r="P99" s="49">
        <f t="shared" si="20"/>
        <v>0</v>
      </c>
    </row>
    <row r="100" spans="1:16" ht="12" thickBot="1" x14ac:dyDescent="0.25">
      <c r="A100" s="167" t="s">
        <v>79</v>
      </c>
      <c r="B100" s="168"/>
      <c r="C100" s="168"/>
      <c r="D100" s="168"/>
      <c r="E100" s="168"/>
      <c r="F100" s="168"/>
      <c r="G100" s="168"/>
      <c r="H100" s="168"/>
      <c r="I100" s="168"/>
      <c r="J100" s="168"/>
      <c r="K100" s="169"/>
      <c r="L100" s="68">
        <f>SUM(L14:L99)</f>
        <v>0</v>
      </c>
      <c r="M100" s="69">
        <f>SUM(M14:M99)</f>
        <v>0</v>
      </c>
      <c r="N100" s="69">
        <f>SUM(N14:N99)</f>
        <v>0</v>
      </c>
      <c r="O100" s="69">
        <f>SUM(O14:O99)</f>
        <v>0</v>
      </c>
      <c r="P100" s="70">
        <f>SUM(P14:P99)</f>
        <v>0</v>
      </c>
    </row>
    <row r="101" spans="1:16" ht="10.15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1:16" ht="10.15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1:16" x14ac:dyDescent="0.2">
      <c r="A103" s="1" t="s">
        <v>14</v>
      </c>
      <c r="B103" s="17"/>
      <c r="C103" s="166">
        <f>'Kops a'!C34:H34</f>
        <v>0</v>
      </c>
      <c r="D103" s="166"/>
      <c r="E103" s="166"/>
      <c r="F103" s="166"/>
      <c r="G103" s="166"/>
      <c r="H103" s="166"/>
      <c r="I103" s="17"/>
      <c r="J103" s="17"/>
      <c r="K103" s="17"/>
      <c r="L103" s="17"/>
      <c r="M103" s="17"/>
      <c r="N103" s="17"/>
      <c r="O103" s="17"/>
      <c r="P103" s="17"/>
    </row>
    <row r="104" spans="1:16" x14ac:dyDescent="0.2">
      <c r="A104" s="17"/>
      <c r="B104" s="17"/>
      <c r="C104" s="102" t="s">
        <v>15</v>
      </c>
      <c r="D104" s="102"/>
      <c r="E104" s="102"/>
      <c r="F104" s="102"/>
      <c r="G104" s="102"/>
      <c r="H104" s="102"/>
      <c r="I104" s="17"/>
      <c r="J104" s="17"/>
      <c r="K104" s="17"/>
      <c r="L104" s="17"/>
      <c r="M104" s="17"/>
      <c r="N104" s="17"/>
      <c r="O104" s="17"/>
      <c r="P104" s="17"/>
    </row>
    <row r="105" spans="1:16" ht="10.15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1:16" ht="10.15" x14ac:dyDescent="0.2">
      <c r="A106" s="87" t="str">
        <f>'Kops a'!A37</f>
        <v xml:space="preserve">Tāme sastādīta </v>
      </c>
      <c r="B106" s="88"/>
      <c r="C106" s="88"/>
      <c r="D106" s="88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1:16" ht="10.15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16" x14ac:dyDescent="0.2">
      <c r="A108" s="1" t="s">
        <v>37</v>
      </c>
      <c r="B108" s="17"/>
      <c r="C108" s="166">
        <f>'Kops a'!C39:H39</f>
        <v>0</v>
      </c>
      <c r="D108" s="166"/>
      <c r="E108" s="166"/>
      <c r="F108" s="166"/>
      <c r="G108" s="166"/>
      <c r="H108" s="166"/>
      <c r="I108" s="17"/>
      <c r="J108" s="17"/>
      <c r="K108" s="17"/>
      <c r="L108" s="17"/>
      <c r="M108" s="17"/>
      <c r="N108" s="17"/>
      <c r="O108" s="17"/>
      <c r="P108" s="17"/>
    </row>
    <row r="109" spans="1:16" x14ac:dyDescent="0.2">
      <c r="A109" s="17"/>
      <c r="B109" s="17"/>
      <c r="C109" s="102" t="s">
        <v>15</v>
      </c>
      <c r="D109" s="102"/>
      <c r="E109" s="102"/>
      <c r="F109" s="102"/>
      <c r="G109" s="102"/>
      <c r="H109" s="102"/>
      <c r="I109" s="17"/>
      <c r="J109" s="17"/>
      <c r="K109" s="17"/>
      <c r="L109" s="17"/>
      <c r="M109" s="17"/>
      <c r="N109" s="17"/>
      <c r="O109" s="17"/>
      <c r="P109" s="17"/>
    </row>
    <row r="110" spans="1:16" ht="10.15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1:16" x14ac:dyDescent="0.2">
      <c r="A111" s="87" t="s">
        <v>54</v>
      </c>
      <c r="B111" s="88"/>
      <c r="C111" s="92">
        <f>'Kops a'!C42</f>
        <v>0</v>
      </c>
      <c r="D111" s="51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1:16" ht="10.15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</sheetData>
  <mergeCells count="22">
    <mergeCell ref="C109:H109"/>
    <mergeCell ref="C4:I4"/>
    <mergeCell ref="F12:K12"/>
    <mergeCell ref="J9:M9"/>
    <mergeCell ref="D8:L8"/>
    <mergeCell ref="A100:K100"/>
    <mergeCell ref="C103:H103"/>
    <mergeCell ref="C104:H104"/>
    <mergeCell ref="C108:H108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18 D14:G14 A14:B99 D17:G18 D15:E16 G15:G16 D89:G93 I89:J93 I97:J97 D97:G97 D94:E96 D99:G99 D98:E98 I99:J99 D19:E88">
    <cfRule type="cellIs" dxfId="37" priority="81" operator="equal">
      <formula>0</formula>
    </cfRule>
  </conditionalFormatting>
  <conditionalFormatting sqref="N9:O9 K14:P18 H14:H18 H89:H93 H97 H99 K89:P99 L19:P88">
    <cfRule type="cellIs" dxfId="36" priority="80" operator="equal">
      <formula>0</formula>
    </cfRule>
  </conditionalFormatting>
  <conditionalFormatting sqref="C2:I2">
    <cfRule type="cellIs" dxfId="35" priority="77" operator="equal">
      <formula>0</formula>
    </cfRule>
  </conditionalFormatting>
  <conditionalFormatting sqref="O10">
    <cfRule type="cellIs" dxfId="34" priority="76" operator="equal">
      <formula>"20__. gada __. _________"</formula>
    </cfRule>
  </conditionalFormatting>
  <conditionalFormatting sqref="A100:K100">
    <cfRule type="containsText" dxfId="33" priority="75" operator="containsText" text="Tiešās izmaksas kopā, t. sk. darba devēja sociālais nodoklis __.__% ">
      <formula>NOT(ISERROR(SEARCH("Tiešās izmaksas kopā, t. sk. darba devēja sociālais nodoklis __.__% ",A100)))</formula>
    </cfRule>
  </conditionalFormatting>
  <conditionalFormatting sqref="L100:P100">
    <cfRule type="cellIs" dxfId="32" priority="70" operator="equal">
      <formula>0</formula>
    </cfRule>
  </conditionalFormatting>
  <conditionalFormatting sqref="C4:I4">
    <cfRule type="cellIs" dxfId="31" priority="69" operator="equal">
      <formula>0</formula>
    </cfRule>
  </conditionalFormatting>
  <conditionalFormatting sqref="D5:L8">
    <cfRule type="cellIs" dxfId="30" priority="66" operator="equal">
      <formula>0</formula>
    </cfRule>
  </conditionalFormatting>
  <conditionalFormatting sqref="P10">
    <cfRule type="cellIs" dxfId="29" priority="62" operator="equal">
      <formula>"20__. gada __. _________"</formula>
    </cfRule>
  </conditionalFormatting>
  <conditionalFormatting sqref="C108:H108">
    <cfRule type="cellIs" dxfId="28" priority="59" operator="equal">
      <formula>0</formula>
    </cfRule>
  </conditionalFormatting>
  <conditionalFormatting sqref="C103:H103">
    <cfRule type="cellIs" dxfId="27" priority="58" operator="equal">
      <formula>0</formula>
    </cfRule>
  </conditionalFormatting>
  <conditionalFormatting sqref="C108:H108 C111 C103:H103">
    <cfRule type="cellIs" dxfId="26" priority="57" operator="equal">
      <formula>0</formula>
    </cfRule>
  </conditionalFormatting>
  <conditionalFormatting sqref="D1">
    <cfRule type="cellIs" dxfId="25" priority="56" operator="equal">
      <formula>0</formula>
    </cfRule>
  </conditionalFormatting>
  <conditionalFormatting sqref="A9">
    <cfRule type="containsText" dxfId="24" priority="5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15:C16 C19:C29 C31:C38 C41:C50 C52:C59 C61:C66 C68:C72 C75:C83 C85:C92 C94:C99">
    <cfRule type="cellIs" dxfId="23" priority="50" operator="equal">
      <formula>0</formula>
    </cfRule>
  </conditionalFormatting>
  <conditionalFormatting sqref="C14">
    <cfRule type="cellIs" dxfId="22" priority="49" operator="equal">
      <formula>0</formula>
    </cfRule>
  </conditionalFormatting>
  <conditionalFormatting sqref="C17:C18">
    <cfRule type="cellIs" dxfId="21" priority="48" operator="equal">
      <formula>0</formula>
    </cfRule>
  </conditionalFormatting>
  <conditionalFormatting sqref="C39">
    <cfRule type="cellIs" dxfId="20" priority="45" operator="equal">
      <formula>0</formula>
    </cfRule>
  </conditionalFormatting>
  <conditionalFormatting sqref="C30">
    <cfRule type="cellIs" dxfId="19" priority="47" operator="equal">
      <formula>0</formula>
    </cfRule>
  </conditionalFormatting>
  <conditionalFormatting sqref="C40">
    <cfRule type="cellIs" dxfId="18" priority="46" operator="equal">
      <formula>0</formula>
    </cfRule>
  </conditionalFormatting>
  <conditionalFormatting sqref="C51">
    <cfRule type="cellIs" dxfId="17" priority="44" operator="equal">
      <formula>0</formula>
    </cfRule>
  </conditionalFormatting>
  <conditionalFormatting sqref="C60">
    <cfRule type="cellIs" dxfId="16" priority="43" operator="equal">
      <formula>0</formula>
    </cfRule>
  </conditionalFormatting>
  <conditionalFormatting sqref="C67">
    <cfRule type="cellIs" dxfId="15" priority="42" operator="equal">
      <formula>0</formula>
    </cfRule>
  </conditionalFormatting>
  <conditionalFormatting sqref="C93">
    <cfRule type="cellIs" dxfId="14" priority="39" operator="equal">
      <formula>0</formula>
    </cfRule>
  </conditionalFormatting>
  <conditionalFormatting sqref="C73:C74">
    <cfRule type="cellIs" dxfId="13" priority="41" operator="equal">
      <formula>0</formula>
    </cfRule>
  </conditionalFormatting>
  <conditionalFormatting sqref="C84">
    <cfRule type="cellIs" dxfId="12" priority="40" operator="equal">
      <formula>0</formula>
    </cfRule>
  </conditionalFormatting>
  <conditionalFormatting sqref="F15:F16">
    <cfRule type="cellIs" dxfId="11" priority="38" operator="equal">
      <formula>0</formula>
    </cfRule>
  </conditionalFormatting>
  <conditionalFormatting sqref="H94:H95">
    <cfRule type="cellIs" dxfId="10" priority="8" operator="equal">
      <formula>0</formula>
    </cfRule>
  </conditionalFormatting>
  <conditionalFormatting sqref="I94:J95 F94:G95">
    <cfRule type="cellIs" dxfId="9" priority="9" operator="equal">
      <formula>0</formula>
    </cfRule>
  </conditionalFormatting>
  <conditionalFormatting sqref="I96:J96 F96:G96">
    <cfRule type="cellIs" dxfId="8" priority="7" operator="equal">
      <formula>0</formula>
    </cfRule>
  </conditionalFormatting>
  <conditionalFormatting sqref="H96">
    <cfRule type="cellIs" dxfId="7" priority="6" operator="equal">
      <formula>0</formula>
    </cfRule>
  </conditionalFormatting>
  <conditionalFormatting sqref="J98">
    <cfRule type="cellIs" dxfId="6" priority="5" operator="equal">
      <formula>0</formula>
    </cfRule>
  </conditionalFormatting>
  <conditionalFormatting sqref="I98 F98:G98">
    <cfRule type="cellIs" dxfId="5" priority="4" operator="equal">
      <formula>0</formula>
    </cfRule>
  </conditionalFormatting>
  <conditionalFormatting sqref="H98">
    <cfRule type="cellIs" dxfId="4" priority="3" operator="equal">
      <formula>0</formula>
    </cfRule>
  </conditionalFormatting>
  <conditionalFormatting sqref="F19:G88 I19:J88">
    <cfRule type="cellIs" dxfId="3" priority="2" operator="equal">
      <formula>0</formula>
    </cfRule>
  </conditionalFormatting>
  <conditionalFormatting sqref="H19:H88 K19:K88">
    <cfRule type="cellIs" dxfId="2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1" operator="containsText" id="{160D584C-64FF-402E-862E-BC36A5AEB0A3}">
            <xm:f>NOT(ISERROR(SEARCH("Tāme sastādīta ____. gada ___. ______________",A106)))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A106</xm:sqref>
        </x14:conditionalFormatting>
        <x14:conditionalFormatting xmlns:xm="http://schemas.microsoft.com/office/excel/2006/main">
          <x14:cfRule type="containsText" priority="60" operator="containsText" id="{E1217419-522C-47B8-8672-CC9D11C3FC05}">
            <xm:f>NOT(ISERROR(SEARCH("Sertifikāta Nr. _________________________________",A111)))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2"/>
  <sheetViews>
    <sheetView workbookViewId="0">
      <selection activeCell="I30" sqref="I30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88" width="9.140625" style="1" customWidth="1"/>
    <col min="189" max="189" width="3.7109375" style="1"/>
    <col min="190" max="190" width="4.5703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5703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5703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5703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5703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5703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5703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5703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5703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5703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5703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5703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5703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5703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5703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5703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5703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5703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5703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5703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5703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5703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5703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5703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5703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5703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5703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5703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5703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5703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5703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5703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5703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5703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5703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5703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5703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5703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5703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5703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5703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5703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5703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5703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5703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5703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5703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5703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5703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5703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5703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5703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5703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5703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5703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5703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5703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5703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5703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5703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5703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5703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5703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 ht="10.15" x14ac:dyDescent="0.2">
      <c r="C1" s="4"/>
      <c r="G1" s="104"/>
      <c r="H1" s="104"/>
      <c r="I1" s="104"/>
    </row>
    <row r="2" spans="1:9" x14ac:dyDescent="0.2">
      <c r="A2" s="110" t="s">
        <v>16</v>
      </c>
      <c r="B2" s="110"/>
      <c r="C2" s="110"/>
      <c r="D2" s="110"/>
      <c r="E2" s="110"/>
      <c r="F2" s="110"/>
      <c r="G2" s="110"/>
      <c r="H2" s="110"/>
      <c r="I2" s="110"/>
    </row>
    <row r="3" spans="1:9" ht="10.15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11" t="s">
        <v>17</v>
      </c>
      <c r="D4" s="111"/>
      <c r="E4" s="111"/>
      <c r="F4" s="111"/>
      <c r="G4" s="111"/>
      <c r="H4" s="111"/>
      <c r="I4" s="111"/>
    </row>
    <row r="5" spans="1:9" ht="11.25" customHeight="1" x14ac:dyDescent="0.2">
      <c r="A5" s="86"/>
      <c r="B5" s="86"/>
      <c r="C5" s="113" t="s">
        <v>52</v>
      </c>
      <c r="D5" s="113"/>
      <c r="E5" s="113"/>
      <c r="F5" s="113"/>
      <c r="G5" s="113"/>
      <c r="H5" s="113"/>
      <c r="I5" s="113"/>
    </row>
    <row r="6" spans="1:9" ht="24.95" customHeight="1" x14ac:dyDescent="0.2">
      <c r="A6" s="108" t="s">
        <v>18</v>
      </c>
      <c r="B6" s="108"/>
      <c r="C6" s="108"/>
      <c r="D6" s="112" t="str">
        <f>'Kopt a'!B13</f>
        <v>Daudzdzīvokļu dzīvojamās mājas, Lielajā ielā 13, Jelgavā vienkāršotas fasādes atjaunošana un pamatu pastiprināšana</v>
      </c>
      <c r="E6" s="112"/>
      <c r="F6" s="112"/>
      <c r="G6" s="112"/>
      <c r="H6" s="112"/>
      <c r="I6" s="112"/>
    </row>
    <row r="7" spans="1:9" ht="24.95" customHeight="1" x14ac:dyDescent="0.2">
      <c r="A7" s="108" t="s">
        <v>6</v>
      </c>
      <c r="B7" s="108"/>
      <c r="C7" s="108"/>
      <c r="D7" s="109" t="str">
        <f>'Kopt a'!B14</f>
        <v>Daudzdzīvokļu dzīvojamās mājas, Lielajā ielā 13, Jelgavā vienkāršotas fasādes atjaunošana un pamatu pastiprināšana</v>
      </c>
      <c r="E7" s="109"/>
      <c r="F7" s="109"/>
      <c r="G7" s="109"/>
      <c r="H7" s="109"/>
      <c r="I7" s="109"/>
    </row>
    <row r="8" spans="1:9" ht="10.15" x14ac:dyDescent="0.2">
      <c r="A8" s="118" t="s">
        <v>19</v>
      </c>
      <c r="B8" s="118"/>
      <c r="C8" s="118"/>
      <c r="D8" s="119" t="str">
        <f>'Kopt a'!B15</f>
        <v>Lielā iela 13, Jelgava</v>
      </c>
      <c r="E8" s="119"/>
      <c r="F8" s="119"/>
      <c r="G8" s="119"/>
      <c r="H8" s="119"/>
      <c r="I8" s="119"/>
    </row>
    <row r="9" spans="1:9" x14ac:dyDescent="0.2">
      <c r="A9" s="118" t="s">
        <v>20</v>
      </c>
      <c r="B9" s="118"/>
      <c r="C9" s="118"/>
      <c r="D9" s="119">
        <f>'Kopt a'!B16</f>
        <v>0</v>
      </c>
      <c r="E9" s="119"/>
      <c r="F9" s="119"/>
      <c r="G9" s="119"/>
      <c r="H9" s="119"/>
      <c r="I9" s="119"/>
    </row>
    <row r="10" spans="1:9" ht="10.15" x14ac:dyDescent="0.2">
      <c r="C10" s="4" t="s">
        <v>21</v>
      </c>
      <c r="D10" s="120">
        <f>E29</f>
        <v>0</v>
      </c>
      <c r="E10" s="120"/>
      <c r="F10" s="79"/>
      <c r="G10" s="79"/>
      <c r="H10" s="79"/>
      <c r="I10" s="79"/>
    </row>
    <row r="11" spans="1:9" x14ac:dyDescent="0.2">
      <c r="C11" s="4" t="s">
        <v>22</v>
      </c>
      <c r="D11" s="120">
        <f>I25</f>
        <v>0</v>
      </c>
      <c r="E11" s="120"/>
      <c r="F11" s="79"/>
      <c r="G11" s="79"/>
      <c r="H11" s="79"/>
      <c r="I11" s="79"/>
    </row>
    <row r="12" spans="1:9" ht="10.9" thickBot="1" x14ac:dyDescent="0.25">
      <c r="F12" s="18"/>
      <c r="G12" s="18"/>
      <c r="H12" s="18"/>
      <c r="I12" s="18"/>
    </row>
    <row r="13" spans="1:9" x14ac:dyDescent="0.2">
      <c r="A13" s="123" t="s">
        <v>23</v>
      </c>
      <c r="B13" s="125" t="s">
        <v>24</v>
      </c>
      <c r="C13" s="127" t="s">
        <v>25</v>
      </c>
      <c r="D13" s="128"/>
      <c r="E13" s="131" t="s">
        <v>26</v>
      </c>
      <c r="F13" s="114" t="s">
        <v>27</v>
      </c>
      <c r="G13" s="115"/>
      <c r="H13" s="115"/>
      <c r="I13" s="116" t="s">
        <v>28</v>
      </c>
    </row>
    <row r="14" spans="1:9" ht="23.25" thickBot="1" x14ac:dyDescent="0.25">
      <c r="A14" s="124"/>
      <c r="B14" s="126"/>
      <c r="C14" s="129"/>
      <c r="D14" s="130"/>
      <c r="E14" s="132"/>
      <c r="F14" s="19" t="s">
        <v>29</v>
      </c>
      <c r="G14" s="20" t="s">
        <v>30</v>
      </c>
      <c r="H14" s="20" t="s">
        <v>31</v>
      </c>
      <c r="I14" s="117"/>
    </row>
    <row r="15" spans="1:9" x14ac:dyDescent="0.2">
      <c r="A15" s="74">
        <f>IF(E15=0,0,IF(COUNTBLANK(E15)=1,0,COUNTA($E$15:E15)))</f>
        <v>0</v>
      </c>
      <c r="B15" s="24">
        <f>IF(A15=0,0,CONCATENATE("Lt-",A15))</f>
        <v>0</v>
      </c>
      <c r="C15" s="133" t="str">
        <f>'1a'!C2:I2</f>
        <v>Ieejas mezgla atjaunošana</v>
      </c>
      <c r="D15" s="134"/>
      <c r="E15" s="60">
        <f>'1a'!P30</f>
        <v>0</v>
      </c>
      <c r="F15" s="55">
        <f>'1a'!M30</f>
        <v>0</v>
      </c>
      <c r="G15" s="56">
        <f>'1a'!N30</f>
        <v>0</v>
      </c>
      <c r="H15" s="56">
        <f>'1a'!O30</f>
        <v>0</v>
      </c>
      <c r="I15" s="57">
        <f>'1a'!L30</f>
        <v>0</v>
      </c>
    </row>
    <row r="16" spans="1:9" x14ac:dyDescent="0.2">
      <c r="A16" s="75">
        <f>IF(E16=0,0,IF(COUNTBLANK(E16)=1,0,COUNTA($E$15:E16)))</f>
        <v>0</v>
      </c>
      <c r="B16" s="25">
        <f>IF(A16=0,0,CONCATENATE("Lt-",A16))</f>
        <v>0</v>
      </c>
      <c r="C16" s="121" t="str">
        <f>'2a'!C2:I2</f>
        <v>Jumta atjaunošana</v>
      </c>
      <c r="D16" s="122"/>
      <c r="E16" s="61">
        <f>'2a'!P72</f>
        <v>0</v>
      </c>
      <c r="F16" s="46">
        <f>'2a'!M72</f>
        <v>0</v>
      </c>
      <c r="G16" s="58">
        <f>'2a'!N72</f>
        <v>0</v>
      </c>
      <c r="H16" s="58">
        <f>'2a'!O72</f>
        <v>0</v>
      </c>
      <c r="I16" s="59">
        <f>'2a'!L72</f>
        <v>0</v>
      </c>
    </row>
    <row r="17" spans="1:9" x14ac:dyDescent="0.2">
      <c r="A17" s="75">
        <f>IF(E17=0,0,IF(COUNTBLANK(E17)=1,0,COUNTA($E$15:E17)))</f>
        <v>0</v>
      </c>
      <c r="B17" s="25">
        <f t="shared" ref="B17:B24" si="0">IF(A17=0,0,CONCATENATE("Lt-",A17))</f>
        <v>0</v>
      </c>
      <c r="C17" s="121" t="str">
        <f>'3a'!C2:I2</f>
        <v>Fasādes siltināšanas un apdares darbi</v>
      </c>
      <c r="D17" s="122"/>
      <c r="E17" s="62">
        <f>'3a'!P140</f>
        <v>0</v>
      </c>
      <c r="F17" s="46">
        <f>'3a'!M140</f>
        <v>0</v>
      </c>
      <c r="G17" s="58">
        <f>'3a'!N140</f>
        <v>0</v>
      </c>
      <c r="H17" s="58">
        <f>'3a'!O140</f>
        <v>0</v>
      </c>
      <c r="I17" s="59">
        <f>'3a'!L140</f>
        <v>0</v>
      </c>
    </row>
    <row r="18" spans="1:9" ht="11.25" customHeight="1" x14ac:dyDescent="0.2">
      <c r="A18" s="75">
        <f>IF(E18=0,0,IF(COUNTBLANK(E18)=1,0,COUNTA($E$15:E18)))</f>
        <v>0</v>
      </c>
      <c r="B18" s="25">
        <f t="shared" si="0"/>
        <v>0</v>
      </c>
      <c r="C18" s="121" t="str">
        <f>'4a'!C2:I2</f>
        <v>Logu un durvju maiņa</v>
      </c>
      <c r="D18" s="122"/>
      <c r="E18" s="62">
        <f>'4a'!P91</f>
        <v>0</v>
      </c>
      <c r="F18" s="46">
        <f>'4a'!M91</f>
        <v>0</v>
      </c>
      <c r="G18" s="58">
        <f>'4a'!N91</f>
        <v>0</v>
      </c>
      <c r="H18" s="58">
        <f>'4a'!O91</f>
        <v>0</v>
      </c>
      <c r="I18" s="59">
        <f>'4a'!L91</f>
        <v>0</v>
      </c>
    </row>
    <row r="19" spans="1:9" x14ac:dyDescent="0.2">
      <c r="A19" s="75">
        <f>IF(E19=0,0,IF(COUNTBLANK(E19)=1,0,COUNTA($E$15:E19)))</f>
        <v>0</v>
      </c>
      <c r="B19" s="25">
        <f t="shared" si="0"/>
        <v>0</v>
      </c>
      <c r="C19" s="121" t="str">
        <f>'5a'!C2:I2</f>
        <v>Iekšējie apdares darbi</v>
      </c>
      <c r="D19" s="122"/>
      <c r="E19" s="62">
        <f>'5a'!P29</f>
        <v>0</v>
      </c>
      <c r="F19" s="46">
        <f>'5a'!M29</f>
        <v>0</v>
      </c>
      <c r="G19" s="58">
        <f>'5a'!N29</f>
        <v>0</v>
      </c>
      <c r="H19" s="58">
        <f>'5a'!O29</f>
        <v>0</v>
      </c>
      <c r="I19" s="59">
        <f>'5a'!L29</f>
        <v>0</v>
      </c>
    </row>
    <row r="20" spans="1:9" x14ac:dyDescent="0.2">
      <c r="A20" s="75">
        <f>IF(E20=0,0,IF(COUNTBLANK(E20)=1,0,COUNTA($E$15:E20)))</f>
        <v>0</v>
      </c>
      <c r="B20" s="25">
        <f t="shared" si="0"/>
        <v>0</v>
      </c>
      <c r="C20" s="121" t="str">
        <f>'6a'!C2:I2</f>
        <v>Pagraba pārseguma siltināšanas darbi</v>
      </c>
      <c r="D20" s="122"/>
      <c r="E20" s="62">
        <f>'6a'!P25</f>
        <v>0</v>
      </c>
      <c r="F20" s="46">
        <f>'6a'!M25</f>
        <v>0</v>
      </c>
      <c r="G20" s="58">
        <f>'6a'!N25</f>
        <v>0</v>
      </c>
      <c r="H20" s="58">
        <f>'6a'!O25</f>
        <v>0</v>
      </c>
      <c r="I20" s="59">
        <f>'6a'!L25</f>
        <v>0</v>
      </c>
    </row>
    <row r="21" spans="1:9" x14ac:dyDescent="0.2">
      <c r="A21" s="75">
        <f>IF(E21=0,0,IF(COUNTBLANK(E21)=1,0,COUNTA($E$15:E21)))</f>
        <v>0</v>
      </c>
      <c r="B21" s="25">
        <f t="shared" si="0"/>
        <v>0</v>
      </c>
      <c r="C21" s="121" t="str">
        <f>'7a'!C2:I2</f>
        <v>Ventilācijas sistēmas atjaunošanas darbi</v>
      </c>
      <c r="D21" s="122"/>
      <c r="E21" s="62">
        <f>'7a'!P25</f>
        <v>0</v>
      </c>
      <c r="F21" s="46">
        <f>'7a'!M25</f>
        <v>0</v>
      </c>
      <c r="G21" s="58">
        <f>'7a'!N25</f>
        <v>0</v>
      </c>
      <c r="H21" s="58">
        <f>'7a'!O25</f>
        <v>0</v>
      </c>
      <c r="I21" s="59">
        <f>'7a'!L25</f>
        <v>0</v>
      </c>
    </row>
    <row r="22" spans="1:9" x14ac:dyDescent="0.2">
      <c r="A22" s="75">
        <f>IF(E22=0,0,IF(COUNTBLANK(E22)=1,0,COUNTA($E$15:E22)))</f>
        <v>0</v>
      </c>
      <c r="B22" s="25">
        <f t="shared" si="0"/>
        <v>0</v>
      </c>
      <c r="C22" s="121" t="str">
        <f>'8a'!C2:I2</f>
        <v>Pamatu pastiprināšanas darbi</v>
      </c>
      <c r="D22" s="122"/>
      <c r="E22" s="62">
        <f>'8a'!P51</f>
        <v>0</v>
      </c>
      <c r="F22" s="46">
        <f>'8a'!M51</f>
        <v>0</v>
      </c>
      <c r="G22" s="58">
        <f>'8a'!N51</f>
        <v>0</v>
      </c>
      <c r="H22" s="58">
        <f>'8a'!O51</f>
        <v>0</v>
      </c>
      <c r="I22" s="59">
        <f>'8a'!L51</f>
        <v>0</v>
      </c>
    </row>
    <row r="23" spans="1:9" x14ac:dyDescent="0.2">
      <c r="A23" s="75">
        <f>IF(E23=0,0,IF(COUNTBLANK(E23)=1,0,COUNTA($E$15:E23)))</f>
        <v>0</v>
      </c>
      <c r="B23" s="25">
        <f t="shared" si="0"/>
        <v>0</v>
      </c>
      <c r="C23" s="121" t="str">
        <f>'9a'!C2:I2</f>
        <v>Apkures sistēmas atjaunošanas darbi</v>
      </c>
      <c r="D23" s="122"/>
      <c r="E23" s="62">
        <f>'9a'!P80</f>
        <v>0</v>
      </c>
      <c r="F23" s="46">
        <f>'9a'!M80</f>
        <v>0</v>
      </c>
      <c r="G23" s="58">
        <f>'9a'!N80</f>
        <v>0</v>
      </c>
      <c r="H23" s="58">
        <f>'9a'!O80</f>
        <v>0</v>
      </c>
      <c r="I23" s="59">
        <f>'9a'!L80</f>
        <v>0</v>
      </c>
    </row>
    <row r="24" spans="1:9" ht="12" thickBot="1" x14ac:dyDescent="0.25">
      <c r="A24" s="75">
        <f>IF(E24=0,0,IF(COUNTBLANK(E24)=1,0,COUNTA($E$15:E24)))</f>
        <v>0</v>
      </c>
      <c r="B24" s="25">
        <f t="shared" si="0"/>
        <v>0</v>
      </c>
      <c r="C24" s="121" t="str">
        <f>'10a'!C2:I2</f>
        <v>Aukstā ūdensvada un sadzīves kanalizācijas atjaunošanas darbi</v>
      </c>
      <c r="D24" s="122"/>
      <c r="E24" s="62">
        <f>'10a'!P100</f>
        <v>0</v>
      </c>
      <c r="F24" s="46">
        <f>'10a'!M100</f>
        <v>0</v>
      </c>
      <c r="G24" s="58">
        <f>'10a'!N100</f>
        <v>0</v>
      </c>
      <c r="H24" s="58">
        <f>'10a'!O100</f>
        <v>0</v>
      </c>
      <c r="I24" s="59">
        <f>'10a'!L100</f>
        <v>0</v>
      </c>
    </row>
    <row r="25" spans="1:9" ht="12" thickBot="1" x14ac:dyDescent="0.25">
      <c r="A25" s="135" t="s">
        <v>32</v>
      </c>
      <c r="B25" s="136"/>
      <c r="C25" s="136"/>
      <c r="D25" s="136"/>
      <c r="E25" s="41">
        <f>SUM(E15:E24)</f>
        <v>0</v>
      </c>
      <c r="F25" s="40">
        <f>SUM(F15:F24)</f>
        <v>0</v>
      </c>
      <c r="G25" s="40">
        <f>SUM(G15:G24)</f>
        <v>0</v>
      </c>
      <c r="H25" s="40">
        <f>SUM(H15:H24)</f>
        <v>0</v>
      </c>
      <c r="I25" s="41">
        <f>SUM(I15:I24)</f>
        <v>0</v>
      </c>
    </row>
    <row r="26" spans="1:9" ht="10.15" x14ac:dyDescent="0.2">
      <c r="A26" s="137" t="s">
        <v>33</v>
      </c>
      <c r="B26" s="138"/>
      <c r="C26" s="139"/>
      <c r="D26" s="71"/>
      <c r="E26" s="42">
        <f>ROUND(E25*$D26,2)</f>
        <v>0</v>
      </c>
      <c r="F26" s="43"/>
      <c r="G26" s="43"/>
      <c r="H26" s="43"/>
      <c r="I26" s="43"/>
    </row>
    <row r="27" spans="1:9" x14ac:dyDescent="0.2">
      <c r="A27" s="140" t="s">
        <v>34</v>
      </c>
      <c r="B27" s="141"/>
      <c r="C27" s="142"/>
      <c r="D27" s="72"/>
      <c r="E27" s="44">
        <f>ROUND(E26*$D27,2)</f>
        <v>0</v>
      </c>
      <c r="F27" s="43"/>
      <c r="G27" s="43"/>
      <c r="H27" s="43"/>
      <c r="I27" s="43"/>
    </row>
    <row r="28" spans="1:9" x14ac:dyDescent="0.2">
      <c r="A28" s="143" t="s">
        <v>35</v>
      </c>
      <c r="B28" s="144"/>
      <c r="C28" s="145"/>
      <c r="D28" s="73"/>
      <c r="E28" s="44">
        <f>ROUND(E25*$D28,2)</f>
        <v>0</v>
      </c>
      <c r="F28" s="43"/>
      <c r="G28" s="43"/>
      <c r="H28" s="43"/>
      <c r="I28" s="43"/>
    </row>
    <row r="29" spans="1:9" ht="12" thickBot="1" x14ac:dyDescent="0.25">
      <c r="A29" s="146" t="s">
        <v>36</v>
      </c>
      <c r="B29" s="147"/>
      <c r="C29" s="148"/>
      <c r="D29" s="22"/>
      <c r="E29" s="45">
        <f>SUM(E25:E28)-E27</f>
        <v>0</v>
      </c>
      <c r="F29" s="43"/>
      <c r="G29" s="43"/>
      <c r="H29" s="43"/>
      <c r="I29" s="43"/>
    </row>
    <row r="30" spans="1:9" ht="10.15" x14ac:dyDescent="0.2">
      <c r="G30" s="21"/>
    </row>
    <row r="31" spans="1:9" ht="10.15" x14ac:dyDescent="0.2">
      <c r="C31" s="17"/>
      <c r="D31" s="17"/>
      <c r="E31" s="17"/>
      <c r="F31" s="23"/>
      <c r="G31" s="23"/>
      <c r="H31" s="23"/>
      <c r="I31" s="23"/>
    </row>
    <row r="34" spans="1:8" x14ac:dyDescent="0.2">
      <c r="A34" s="1" t="s">
        <v>14</v>
      </c>
      <c r="B34" s="17"/>
      <c r="C34" s="107"/>
      <c r="D34" s="107"/>
      <c r="E34" s="107"/>
      <c r="F34" s="107"/>
      <c r="G34" s="107"/>
      <c r="H34" s="107"/>
    </row>
    <row r="35" spans="1:8" x14ac:dyDescent="0.2">
      <c r="A35" s="17"/>
      <c r="B35" s="17"/>
      <c r="C35" s="102" t="s">
        <v>15</v>
      </c>
      <c r="D35" s="102"/>
      <c r="E35" s="102"/>
      <c r="F35" s="102"/>
      <c r="G35" s="102"/>
      <c r="H35" s="102"/>
    </row>
    <row r="36" spans="1:8" ht="10.15" x14ac:dyDescent="0.2">
      <c r="A36" s="17"/>
      <c r="B36" s="17"/>
      <c r="C36" s="17"/>
      <c r="D36" s="17"/>
      <c r="E36" s="17"/>
      <c r="F36" s="17"/>
      <c r="G36" s="17"/>
      <c r="H36" s="17"/>
    </row>
    <row r="37" spans="1:8" ht="10.15" x14ac:dyDescent="0.2">
      <c r="A37" s="87" t="str">
        <f>'Kopt a'!A36</f>
        <v xml:space="preserve">Tāme sastādīta </v>
      </c>
      <c r="B37" s="88"/>
      <c r="C37" s="88"/>
      <c r="D37" s="88"/>
      <c r="F37" s="17"/>
      <c r="G37" s="17"/>
      <c r="H37" s="17"/>
    </row>
    <row r="38" spans="1:8" ht="10.15" x14ac:dyDescent="0.2">
      <c r="A38" s="17"/>
      <c r="B38" s="17"/>
      <c r="C38" s="17"/>
      <c r="D38" s="17"/>
      <c r="E38" s="17"/>
      <c r="F38" s="17"/>
      <c r="G38" s="17"/>
      <c r="H38" s="17"/>
    </row>
    <row r="39" spans="1:8" x14ac:dyDescent="0.2">
      <c r="A39" s="1" t="s">
        <v>37</v>
      </c>
      <c r="B39" s="17"/>
      <c r="C39" s="107"/>
      <c r="D39" s="107"/>
      <c r="E39" s="107"/>
      <c r="F39" s="107"/>
      <c r="G39" s="107"/>
      <c r="H39" s="107"/>
    </row>
    <row r="40" spans="1:8" x14ac:dyDescent="0.2">
      <c r="A40" s="17"/>
      <c r="B40" s="17"/>
      <c r="C40" s="102" t="s">
        <v>15</v>
      </c>
      <c r="D40" s="102"/>
      <c r="E40" s="102"/>
      <c r="F40" s="102"/>
      <c r="G40" s="102"/>
      <c r="H40" s="102"/>
    </row>
    <row r="41" spans="1:8" ht="10.15" x14ac:dyDescent="0.2">
      <c r="A41" s="17"/>
      <c r="B41" s="17"/>
      <c r="C41" s="17"/>
      <c r="D41" s="17"/>
      <c r="E41" s="17"/>
      <c r="F41" s="17"/>
      <c r="G41" s="17"/>
      <c r="H41" s="17"/>
    </row>
    <row r="42" spans="1:8" x14ac:dyDescent="0.2">
      <c r="A42" s="87" t="s">
        <v>53</v>
      </c>
      <c r="B42" s="88"/>
      <c r="C42" s="93"/>
      <c r="D42" s="88"/>
      <c r="F42" s="17"/>
      <c r="G42" s="17"/>
      <c r="H42" s="17"/>
    </row>
    <row r="52" spans="5:9" ht="10.15" x14ac:dyDescent="0.2">
      <c r="E52" s="21"/>
      <c r="F52" s="21"/>
      <c r="G52" s="21"/>
      <c r="H52" s="21"/>
      <c r="I52" s="21"/>
    </row>
  </sheetData>
  <mergeCells count="39">
    <mergeCell ref="C35:H35"/>
    <mergeCell ref="C39:H39"/>
    <mergeCell ref="C40:H40"/>
    <mergeCell ref="A25:D25"/>
    <mergeCell ref="A26:C26"/>
    <mergeCell ref="A27:C27"/>
    <mergeCell ref="A28:C28"/>
    <mergeCell ref="A29:C29"/>
    <mergeCell ref="C21:D21"/>
    <mergeCell ref="C22:D22"/>
    <mergeCell ref="C23:D23"/>
    <mergeCell ref="C24:D24"/>
    <mergeCell ref="C34:H34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F13:H13"/>
    <mergeCell ref="I13:I14"/>
    <mergeCell ref="A8:C8"/>
    <mergeCell ref="D8:I8"/>
    <mergeCell ref="A9:C9"/>
    <mergeCell ref="D9:I9"/>
    <mergeCell ref="D10:E10"/>
    <mergeCell ref="D11:E11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E25:I25">
    <cfRule type="cellIs" dxfId="255" priority="19" operator="equal">
      <formula>0</formula>
    </cfRule>
  </conditionalFormatting>
  <conditionalFormatting sqref="D10:E11">
    <cfRule type="cellIs" dxfId="254" priority="18" operator="equal">
      <formula>0</formula>
    </cfRule>
  </conditionalFormatting>
  <conditionalFormatting sqref="E15 C15:D24 E26:E29 I15:I24">
    <cfRule type="cellIs" dxfId="253" priority="16" operator="equal">
      <formula>0</formula>
    </cfRule>
  </conditionalFormatting>
  <conditionalFormatting sqref="D26:D28">
    <cfRule type="cellIs" dxfId="252" priority="14" operator="equal">
      <formula>0</formula>
    </cfRule>
  </conditionalFormatting>
  <conditionalFormatting sqref="C39:H39">
    <cfRule type="cellIs" dxfId="251" priority="11" operator="equal">
      <formula>0</formula>
    </cfRule>
  </conditionalFormatting>
  <conditionalFormatting sqref="C34:H34">
    <cfRule type="cellIs" dxfId="250" priority="10" operator="equal">
      <formula>0</formula>
    </cfRule>
  </conditionalFormatting>
  <conditionalFormatting sqref="E15:E24">
    <cfRule type="cellIs" dxfId="249" priority="8" operator="equal">
      <formula>0</formula>
    </cfRule>
  </conditionalFormatting>
  <conditionalFormatting sqref="F15:I24">
    <cfRule type="cellIs" dxfId="248" priority="7" operator="equal">
      <formula>0</formula>
    </cfRule>
  </conditionalFormatting>
  <conditionalFormatting sqref="D6:I9">
    <cfRule type="cellIs" dxfId="247" priority="6" operator="equal">
      <formula>0</formula>
    </cfRule>
  </conditionalFormatting>
  <conditionalFormatting sqref="C42">
    <cfRule type="cellIs" dxfId="246" priority="4" operator="equal">
      <formula>0</formula>
    </cfRule>
  </conditionalFormatting>
  <conditionalFormatting sqref="B15:B24">
    <cfRule type="cellIs" dxfId="245" priority="3" operator="equal">
      <formula>0</formula>
    </cfRule>
  </conditionalFormatting>
  <conditionalFormatting sqref="A15:A24">
    <cfRule type="cellIs" dxfId="244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A37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42"/>
  <sheetViews>
    <sheetView topLeftCell="A37" zoomScale="110" zoomScaleNormal="110" workbookViewId="0">
      <selection activeCell="R13" sqref="R1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a'!A15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0" t="s">
        <v>55</v>
      </c>
      <c r="D2" s="150"/>
      <c r="E2" s="150"/>
      <c r="F2" s="150"/>
      <c r="G2" s="150"/>
      <c r="H2" s="150"/>
      <c r="I2" s="150"/>
      <c r="J2" s="29"/>
    </row>
    <row r="3" spans="1:16" x14ac:dyDescent="0.2">
      <c r="A3" s="30"/>
      <c r="B3" s="30"/>
      <c r="C3" s="111" t="s">
        <v>17</v>
      </c>
      <c r="D3" s="111"/>
      <c r="E3" s="111"/>
      <c r="F3" s="111"/>
      <c r="G3" s="111"/>
      <c r="H3" s="111"/>
      <c r="I3" s="111"/>
      <c r="J3" s="30"/>
    </row>
    <row r="4" spans="1:16" x14ac:dyDescent="0.2">
      <c r="A4" s="30"/>
      <c r="B4" s="30"/>
      <c r="C4" s="151" t="s">
        <v>52</v>
      </c>
      <c r="D4" s="151"/>
      <c r="E4" s="151"/>
      <c r="F4" s="151"/>
      <c r="G4" s="151"/>
      <c r="H4" s="151"/>
      <c r="I4" s="151"/>
      <c r="J4" s="30"/>
    </row>
    <row r="5" spans="1:16" ht="24.95" customHeight="1" x14ac:dyDescent="0.2">
      <c r="A5" s="23"/>
      <c r="B5" s="23"/>
      <c r="C5" s="27" t="s">
        <v>5</v>
      </c>
      <c r="D5" s="163" t="str">
        <f>'Kops a'!D6</f>
        <v>Daudzdzīvokļu dzīvojamās mājas, Lielajā ielā 13, Jelgavā vienkāršotas fasādes atjaunošana un pamatu pastiprināšana</v>
      </c>
      <c r="E5" s="163"/>
      <c r="F5" s="163"/>
      <c r="G5" s="163"/>
      <c r="H5" s="163"/>
      <c r="I5" s="163"/>
      <c r="J5" s="163"/>
      <c r="K5" s="163"/>
      <c r="L5" s="163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63" t="str">
        <f>'Kops a'!D7</f>
        <v>Daudzdzīvokļu dzīvojamās mājas, Lielajā ielā 13, Jelgavā vienkāršotas fasādes atjaunošana un pamatu pastiprināšana</v>
      </c>
      <c r="E6" s="163"/>
      <c r="F6" s="163"/>
      <c r="G6" s="163"/>
      <c r="H6" s="163"/>
      <c r="I6" s="163"/>
      <c r="J6" s="163"/>
      <c r="K6" s="163"/>
      <c r="L6" s="16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3" t="str">
        <f>'Kops a'!D8</f>
        <v>Lielā iela 13, Jelgava</v>
      </c>
      <c r="E7" s="163"/>
      <c r="F7" s="163"/>
      <c r="G7" s="163"/>
      <c r="H7" s="163"/>
      <c r="I7" s="163"/>
      <c r="J7" s="163"/>
      <c r="K7" s="163"/>
      <c r="L7" s="16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3">
        <f>'Kops a'!D9</f>
        <v>0</v>
      </c>
      <c r="E8" s="163"/>
      <c r="F8" s="163"/>
      <c r="G8" s="163"/>
      <c r="H8" s="163"/>
      <c r="I8" s="163"/>
      <c r="J8" s="163"/>
      <c r="K8" s="163"/>
      <c r="L8" s="163"/>
      <c r="M8" s="17"/>
      <c r="N8" s="17"/>
      <c r="O8" s="17"/>
      <c r="P8" s="17"/>
    </row>
    <row r="9" spans="1:16" ht="11.25" customHeight="1" x14ac:dyDescent="0.2">
      <c r="A9" s="149" t="s">
        <v>56</v>
      </c>
      <c r="B9" s="149"/>
      <c r="C9" s="149"/>
      <c r="D9" s="149"/>
      <c r="E9" s="149"/>
      <c r="F9" s="149"/>
      <c r="G9" s="149"/>
      <c r="H9" s="149"/>
      <c r="I9" s="149"/>
      <c r="J9" s="155" t="s">
        <v>39</v>
      </c>
      <c r="K9" s="155"/>
      <c r="L9" s="155"/>
      <c r="M9" s="155"/>
      <c r="N9" s="162">
        <f>P30</f>
        <v>0</v>
      </c>
      <c r="O9" s="162"/>
      <c r="P9" s="31"/>
    </row>
    <row r="10" spans="1:16" ht="10.15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1"/>
      <c r="P10" s="89" t="str">
        <f>A36</f>
        <v xml:space="preserve">Tāme sastādīta </v>
      </c>
    </row>
    <row r="11" spans="1:16" ht="10.9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3" t="s">
        <v>23</v>
      </c>
      <c r="B12" s="157" t="s">
        <v>40</v>
      </c>
      <c r="C12" s="153" t="s">
        <v>41</v>
      </c>
      <c r="D12" s="160" t="s">
        <v>42</v>
      </c>
      <c r="E12" s="164" t="s">
        <v>43</v>
      </c>
      <c r="F12" s="152" t="s">
        <v>44</v>
      </c>
      <c r="G12" s="153"/>
      <c r="H12" s="153"/>
      <c r="I12" s="153"/>
      <c r="J12" s="153"/>
      <c r="K12" s="154"/>
      <c r="L12" s="152" t="s">
        <v>45</v>
      </c>
      <c r="M12" s="153"/>
      <c r="N12" s="153"/>
      <c r="O12" s="153"/>
      <c r="P12" s="154"/>
    </row>
    <row r="13" spans="1:16" ht="126.75" customHeight="1" thickBot="1" x14ac:dyDescent="0.25">
      <c r="A13" s="156"/>
      <c r="B13" s="158"/>
      <c r="C13" s="159"/>
      <c r="D13" s="161"/>
      <c r="E13" s="165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38"/>
      <c r="B14" s="39"/>
      <c r="C14" s="95" t="s">
        <v>59</v>
      </c>
      <c r="D14" s="25"/>
      <c r="E14" s="66"/>
      <c r="F14" s="67"/>
      <c r="G14" s="64"/>
      <c r="H14" s="48"/>
      <c r="I14" s="64"/>
      <c r="J14" s="64"/>
      <c r="K14" s="49"/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2.5" x14ac:dyDescent="0.2">
      <c r="A15" s="38">
        <v>1</v>
      </c>
      <c r="B15" s="39"/>
      <c r="C15" s="96" t="s">
        <v>60</v>
      </c>
      <c r="D15" s="25" t="s">
        <v>61</v>
      </c>
      <c r="E15" s="97">
        <v>1.54</v>
      </c>
      <c r="F15" s="67"/>
      <c r="G15" s="64"/>
      <c r="H15" s="48">
        <f t="shared" ref="H15:H19" si="0">ROUND(F15*G15,2)</f>
        <v>0</v>
      </c>
      <c r="I15" s="64">
        <v>0</v>
      </c>
      <c r="J15" s="64">
        <f>ROUND(H15*0.2,2)</f>
        <v>0</v>
      </c>
      <c r="K15" s="49">
        <f t="shared" ref="K15:K19" si="1">ROUND(SUM(H15:J15),2)</f>
        <v>0</v>
      </c>
      <c r="L15" s="50">
        <f t="shared" ref="L15:L29" si="2">ROUND(E15*F15,2)</f>
        <v>0</v>
      </c>
      <c r="M15" s="48">
        <f t="shared" ref="M15:M29" si="3">ROUND(H15*E15,2)</f>
        <v>0</v>
      </c>
      <c r="N15" s="48">
        <f t="shared" ref="N15:N29" si="4">ROUND(I15*E15,2)</f>
        <v>0</v>
      </c>
      <c r="O15" s="48">
        <f t="shared" ref="O15:O29" si="5">ROUND(J15*E15,2)</f>
        <v>0</v>
      </c>
      <c r="P15" s="49">
        <f t="shared" ref="P15:P29" si="6">SUM(M15:O15)</f>
        <v>0</v>
      </c>
    </row>
    <row r="16" spans="1:16" x14ac:dyDescent="0.2">
      <c r="A16" s="38">
        <v>2</v>
      </c>
      <c r="B16" s="39"/>
      <c r="C16" s="96" t="s">
        <v>62</v>
      </c>
      <c r="D16" s="25" t="s">
        <v>63</v>
      </c>
      <c r="E16" s="97">
        <v>1.8</v>
      </c>
      <c r="F16" s="67"/>
      <c r="G16" s="64"/>
      <c r="H16" s="48">
        <f t="shared" si="0"/>
        <v>0</v>
      </c>
      <c r="I16" s="64">
        <v>0</v>
      </c>
      <c r="J16" s="64">
        <f>ROUND(H16*0.2,2)</f>
        <v>0</v>
      </c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2.5" x14ac:dyDescent="0.2">
      <c r="A17" s="38">
        <v>3</v>
      </c>
      <c r="B17" s="39"/>
      <c r="C17" s="96" t="s">
        <v>64</v>
      </c>
      <c r="D17" s="25" t="s">
        <v>65</v>
      </c>
      <c r="E17" s="97">
        <v>1</v>
      </c>
      <c r="F17" s="67"/>
      <c r="G17" s="64"/>
      <c r="H17" s="48">
        <f t="shared" si="0"/>
        <v>0</v>
      </c>
      <c r="I17" s="64">
        <v>0</v>
      </c>
      <c r="J17" s="64">
        <f>ROUND(H17*0.2,2)</f>
        <v>0</v>
      </c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2.5" x14ac:dyDescent="0.2">
      <c r="A18" s="38">
        <v>4</v>
      </c>
      <c r="B18" s="39"/>
      <c r="C18" s="96" t="s">
        <v>66</v>
      </c>
      <c r="D18" s="25" t="s">
        <v>65</v>
      </c>
      <c r="E18" s="97">
        <v>7</v>
      </c>
      <c r="F18" s="67"/>
      <c r="G18" s="64"/>
      <c r="H18" s="48">
        <f t="shared" si="0"/>
        <v>0</v>
      </c>
      <c r="I18" s="64">
        <v>0</v>
      </c>
      <c r="J18" s="64">
        <f>ROUND(H18*0.2,2)</f>
        <v>0</v>
      </c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>
        <v>5</v>
      </c>
      <c r="B19" s="39"/>
      <c r="C19" s="96" t="s">
        <v>67</v>
      </c>
      <c r="D19" s="25" t="s">
        <v>65</v>
      </c>
      <c r="E19" s="97">
        <v>1</v>
      </c>
      <c r="F19" s="67"/>
      <c r="G19" s="64"/>
      <c r="H19" s="48">
        <f t="shared" si="0"/>
        <v>0</v>
      </c>
      <c r="I19" s="64">
        <v>0</v>
      </c>
      <c r="J19" s="64">
        <f>ROUND(H19*0.2,2)</f>
        <v>0</v>
      </c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/>
      <c r="B20" s="39"/>
      <c r="C20" s="95" t="s">
        <v>68</v>
      </c>
      <c r="D20" s="25"/>
      <c r="E20" s="66"/>
      <c r="F20" s="67"/>
      <c r="G20" s="64"/>
      <c r="H20" s="48"/>
      <c r="I20" s="64"/>
      <c r="J20" s="64"/>
      <c r="K20" s="49"/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1</v>
      </c>
      <c r="B21" s="39"/>
      <c r="C21" s="96" t="s">
        <v>69</v>
      </c>
      <c r="D21" s="25" t="s">
        <v>63</v>
      </c>
      <c r="E21" s="97">
        <v>30.11</v>
      </c>
      <c r="F21" s="67"/>
      <c r="G21" s="64"/>
      <c r="H21" s="48">
        <f t="shared" ref="H21:H29" si="7">ROUND(F21*G21,2)</f>
        <v>0</v>
      </c>
      <c r="I21" s="64"/>
      <c r="J21" s="64">
        <f t="shared" ref="J21:J24" si="8">ROUND(H21*0.06,2)</f>
        <v>0</v>
      </c>
      <c r="K21" s="49">
        <f t="shared" ref="K21:K29" si="9">ROUND(SUM(H21:J21),2)</f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>
        <v>2</v>
      </c>
      <c r="B22" s="39"/>
      <c r="C22" s="96" t="s">
        <v>70</v>
      </c>
      <c r="D22" s="25" t="s">
        <v>63</v>
      </c>
      <c r="E22" s="97">
        <v>1.8</v>
      </c>
      <c r="F22" s="67"/>
      <c r="G22" s="64"/>
      <c r="H22" s="48">
        <f t="shared" si="7"/>
        <v>0</v>
      </c>
      <c r="I22" s="64"/>
      <c r="J22" s="64">
        <f t="shared" si="8"/>
        <v>0</v>
      </c>
      <c r="K22" s="49">
        <f t="shared" si="9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>
        <v>3</v>
      </c>
      <c r="B23" s="39"/>
      <c r="C23" s="96" t="s">
        <v>71</v>
      </c>
      <c r="D23" s="25" t="s">
        <v>61</v>
      </c>
      <c r="E23" s="97">
        <v>0.38</v>
      </c>
      <c r="F23" s="67"/>
      <c r="G23" s="64"/>
      <c r="H23" s="48">
        <f t="shared" si="7"/>
        <v>0</v>
      </c>
      <c r="I23" s="64"/>
      <c r="J23" s="64">
        <f t="shared" si="8"/>
        <v>0</v>
      </c>
      <c r="K23" s="49">
        <f t="shared" si="9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>
        <v>4</v>
      </c>
      <c r="B24" s="39"/>
      <c r="C24" s="96" t="s">
        <v>72</v>
      </c>
      <c r="D24" s="25" t="s">
        <v>73</v>
      </c>
      <c r="E24" s="97">
        <v>15.37</v>
      </c>
      <c r="F24" s="67"/>
      <c r="G24" s="64"/>
      <c r="H24" s="48">
        <f t="shared" si="7"/>
        <v>0</v>
      </c>
      <c r="I24" s="64"/>
      <c r="J24" s="64">
        <f t="shared" si="8"/>
        <v>0</v>
      </c>
      <c r="K24" s="49">
        <f t="shared" si="9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33.75" x14ac:dyDescent="0.2">
      <c r="A25" s="38">
        <v>5</v>
      </c>
      <c r="B25" s="39"/>
      <c r="C25" s="96" t="s">
        <v>74</v>
      </c>
      <c r="D25" s="25" t="s">
        <v>65</v>
      </c>
      <c r="E25" s="97">
        <v>1</v>
      </c>
      <c r="F25" s="67"/>
      <c r="G25" s="64"/>
      <c r="H25" s="48">
        <f t="shared" si="7"/>
        <v>0</v>
      </c>
      <c r="I25" s="64"/>
      <c r="J25" s="64">
        <f>ROUND(H25*0.2,2)</f>
        <v>0</v>
      </c>
      <c r="K25" s="49">
        <f t="shared" si="9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33.75" x14ac:dyDescent="0.2">
      <c r="A26" s="38">
        <v>6</v>
      </c>
      <c r="B26" s="39"/>
      <c r="C26" s="96" t="s">
        <v>75</v>
      </c>
      <c r="D26" s="25" t="s">
        <v>65</v>
      </c>
      <c r="E26" s="97">
        <v>1</v>
      </c>
      <c r="F26" s="67"/>
      <c r="G26" s="64"/>
      <c r="H26" s="48">
        <f t="shared" si="7"/>
        <v>0</v>
      </c>
      <c r="I26" s="64"/>
      <c r="J26" s="64">
        <f>ROUND(H26*0.2,2)</f>
        <v>0</v>
      </c>
      <c r="K26" s="49">
        <f t="shared" si="9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33.75" x14ac:dyDescent="0.2">
      <c r="A27" s="38">
        <v>7</v>
      </c>
      <c r="B27" s="39"/>
      <c r="C27" s="96" t="s">
        <v>76</v>
      </c>
      <c r="D27" s="25" t="s">
        <v>65</v>
      </c>
      <c r="E27" s="97">
        <v>7</v>
      </c>
      <c r="F27" s="67"/>
      <c r="G27" s="64"/>
      <c r="H27" s="48">
        <f t="shared" si="7"/>
        <v>0</v>
      </c>
      <c r="I27" s="64"/>
      <c r="J27" s="64">
        <f>ROUND(H27*0.2,2)</f>
        <v>0</v>
      </c>
      <c r="K27" s="49">
        <f t="shared" si="9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22.5" x14ac:dyDescent="0.2">
      <c r="A28" s="38">
        <v>8</v>
      </c>
      <c r="B28" s="39"/>
      <c r="C28" s="96" t="s">
        <v>77</v>
      </c>
      <c r="D28" s="25" t="s">
        <v>63</v>
      </c>
      <c r="E28" s="97">
        <v>16.600000000000001</v>
      </c>
      <c r="F28" s="67"/>
      <c r="G28" s="64"/>
      <c r="H28" s="48">
        <f t="shared" si="7"/>
        <v>0</v>
      </c>
      <c r="I28" s="64"/>
      <c r="J28" s="64">
        <f>ROUND(H28*0.2,2)</f>
        <v>0</v>
      </c>
      <c r="K28" s="49">
        <f t="shared" si="9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23.25" thickBot="1" x14ac:dyDescent="0.25">
      <c r="A29" s="38">
        <v>9</v>
      </c>
      <c r="B29" s="39"/>
      <c r="C29" s="96" t="s">
        <v>78</v>
      </c>
      <c r="D29" s="25" t="s">
        <v>63</v>
      </c>
      <c r="E29" s="97">
        <v>21.6</v>
      </c>
      <c r="F29" s="67"/>
      <c r="G29" s="64"/>
      <c r="H29" s="48">
        <f t="shared" si="7"/>
        <v>0</v>
      </c>
      <c r="I29" s="64"/>
      <c r="J29" s="64">
        <f>ROUND(H29*0.2,2)</f>
        <v>0</v>
      </c>
      <c r="K29" s="49">
        <f t="shared" si="9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12" thickBot="1" x14ac:dyDescent="0.25">
      <c r="A30" s="167" t="s">
        <v>79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9"/>
      <c r="L30" s="68">
        <f>SUM(L14:L29)</f>
        <v>0</v>
      </c>
      <c r="M30" s="69">
        <f>SUM(M14:M29)</f>
        <v>0</v>
      </c>
      <c r="N30" s="69">
        <f>SUM(N14:N29)</f>
        <v>0</v>
      </c>
      <c r="O30" s="69">
        <f>SUM(O14:O29)</f>
        <v>0</v>
      </c>
      <c r="P30" s="70">
        <f>SUM(P14:P29)</f>
        <v>0</v>
      </c>
    </row>
    <row r="31" spans="1:16" ht="10.15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10.15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" t="s">
        <v>14</v>
      </c>
      <c r="B33" s="17"/>
      <c r="C33" s="166">
        <f>'Kops a'!C34:H34</f>
        <v>0</v>
      </c>
      <c r="D33" s="166"/>
      <c r="E33" s="166"/>
      <c r="F33" s="166"/>
      <c r="G33" s="166"/>
      <c r="H33" s="166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02" t="s">
        <v>15</v>
      </c>
      <c r="D34" s="102"/>
      <c r="E34" s="102"/>
      <c r="F34" s="102"/>
      <c r="G34" s="102"/>
      <c r="H34" s="102"/>
      <c r="I34" s="17"/>
      <c r="J34" s="17"/>
      <c r="K34" s="17"/>
      <c r="L34" s="17"/>
      <c r="M34" s="17"/>
      <c r="N34" s="17"/>
      <c r="O34" s="17"/>
      <c r="P34" s="17"/>
    </row>
    <row r="35" spans="1:16" ht="10.15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ht="10.15" x14ac:dyDescent="0.2">
      <c r="A36" s="87" t="str">
        <f>'Kops a'!A37</f>
        <v xml:space="preserve">Tāme sastādīta </v>
      </c>
      <c r="B36" s="88"/>
      <c r="C36" s="88"/>
      <c r="D36" s="8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0.15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" t="s">
        <v>37</v>
      </c>
      <c r="B38" s="17"/>
      <c r="C38" s="166">
        <f>'Kops a'!C39:H39</f>
        <v>0</v>
      </c>
      <c r="D38" s="166"/>
      <c r="E38" s="166"/>
      <c r="F38" s="166"/>
      <c r="G38" s="166"/>
      <c r="H38" s="166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02" t="s">
        <v>15</v>
      </c>
      <c r="D39" s="102"/>
      <c r="E39" s="102"/>
      <c r="F39" s="102"/>
      <c r="G39" s="102"/>
      <c r="H39" s="102"/>
      <c r="I39" s="17"/>
      <c r="J39" s="17"/>
      <c r="K39" s="17"/>
      <c r="L39" s="17"/>
      <c r="M39" s="17"/>
      <c r="N39" s="17"/>
      <c r="O39" s="17"/>
      <c r="P39" s="17"/>
    </row>
    <row r="40" spans="1:16" ht="10.15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87" t="s">
        <v>54</v>
      </c>
      <c r="B41" s="88"/>
      <c r="C41" s="92">
        <f>'Kops a'!C42</f>
        <v>0</v>
      </c>
      <c r="D41" s="51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0.15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</sheetData>
  <mergeCells count="22">
    <mergeCell ref="E12:E13"/>
    <mergeCell ref="C38:H38"/>
    <mergeCell ref="C39:H39"/>
    <mergeCell ref="C33:H33"/>
    <mergeCell ref="C34:H34"/>
    <mergeCell ref="A30:K30"/>
    <mergeCell ref="A9:I9"/>
    <mergeCell ref="C2:I2"/>
    <mergeCell ref="C3:I3"/>
    <mergeCell ref="C4:I4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</mergeCells>
  <conditionalFormatting sqref="I14:J29 A15:G19 A20:B20 D20:G20 A21:G29">
    <cfRule type="cellIs" dxfId="241" priority="23" operator="equal">
      <formula>0</formula>
    </cfRule>
  </conditionalFormatting>
  <conditionalFormatting sqref="N9:O9 K14:P29 H14:H29">
    <cfRule type="cellIs" dxfId="240" priority="21" operator="equal">
      <formula>0</formula>
    </cfRule>
  </conditionalFormatting>
  <conditionalFormatting sqref="A9">
    <cfRule type="containsText" dxfId="239" priority="1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238" priority="18" operator="equal">
      <formula>0</formula>
    </cfRule>
  </conditionalFormatting>
  <conditionalFormatting sqref="O10:P10">
    <cfRule type="cellIs" dxfId="237" priority="17" operator="equal">
      <formula>"20__. gada __. _________"</formula>
    </cfRule>
  </conditionalFormatting>
  <conditionalFormatting sqref="A30:K30">
    <cfRule type="containsText" dxfId="236" priority="15" operator="containsText" text="Tiešās izmaksas kopā, t. sk. darba devēja sociālais nodoklis __.__% ">
      <formula>NOT(ISERROR(SEARCH("Tiešās izmaksas kopā, t. sk. darba devēja sociālais nodoklis __.__% ",A30)))</formula>
    </cfRule>
  </conditionalFormatting>
  <conditionalFormatting sqref="C38:H38">
    <cfRule type="cellIs" dxfId="235" priority="12" operator="equal">
      <formula>0</formula>
    </cfRule>
  </conditionalFormatting>
  <conditionalFormatting sqref="C33:H33">
    <cfRule type="cellIs" dxfId="234" priority="11" operator="equal">
      <formula>0</formula>
    </cfRule>
  </conditionalFormatting>
  <conditionalFormatting sqref="L30:P30">
    <cfRule type="cellIs" dxfId="233" priority="10" operator="equal">
      <formula>0</formula>
    </cfRule>
  </conditionalFormatting>
  <conditionalFormatting sqref="C4:I4">
    <cfRule type="cellIs" dxfId="232" priority="9" operator="equal">
      <formula>0</formula>
    </cfRule>
  </conditionalFormatting>
  <conditionalFormatting sqref="D5:L8">
    <cfRule type="cellIs" dxfId="231" priority="7" operator="equal">
      <formula>0</formula>
    </cfRule>
  </conditionalFormatting>
  <conditionalFormatting sqref="C38:H38 C41 C33:H33">
    <cfRule type="cellIs" dxfId="230" priority="6" operator="equal">
      <formula>0</formula>
    </cfRule>
  </conditionalFormatting>
  <conditionalFormatting sqref="D1">
    <cfRule type="cellIs" dxfId="229" priority="5" operator="equal">
      <formula>0</formula>
    </cfRule>
  </conditionalFormatting>
  <conditionalFormatting sqref="A14:B14 D14:G14">
    <cfRule type="cellIs" dxfId="228" priority="4" operator="equal">
      <formula>0</formula>
    </cfRule>
  </conditionalFormatting>
  <conditionalFormatting sqref="C14">
    <cfRule type="cellIs" dxfId="227" priority="2" operator="equal">
      <formula>0</formula>
    </cfRule>
  </conditionalFormatting>
  <conditionalFormatting sqref="C20">
    <cfRule type="cellIs" dxfId="226" priority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BC596309-6EE4-47E0-A590-F3D2F6DA868B}">
            <xm:f>NOT(ISERROR(SEARCH("Tāme sastādīta ____. gada ___. ______________",A36)))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  <x14:conditionalFormatting xmlns:xm="http://schemas.microsoft.com/office/excel/2006/main">
          <x14:cfRule type="containsText" priority="13" operator="containsText" id="{A5053C80-E745-4777-A201-BBBD02E74FC0}">
            <xm:f>NOT(ISERROR(SEARCH("Sertifikāta Nr. _________________________________",A41)))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84"/>
  <sheetViews>
    <sheetView topLeftCell="A55" workbookViewId="0">
      <selection activeCell="I51" sqref="I51:J71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a'!A16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0" t="s">
        <v>80</v>
      </c>
      <c r="D2" s="150"/>
      <c r="E2" s="150"/>
      <c r="F2" s="150"/>
      <c r="G2" s="150"/>
      <c r="H2" s="150"/>
      <c r="I2" s="150"/>
      <c r="J2" s="29"/>
    </row>
    <row r="3" spans="1:16" x14ac:dyDescent="0.2">
      <c r="A3" s="30"/>
      <c r="B3" s="30"/>
      <c r="C3" s="111" t="s">
        <v>17</v>
      </c>
      <c r="D3" s="111"/>
      <c r="E3" s="111"/>
      <c r="F3" s="111"/>
      <c r="G3" s="111"/>
      <c r="H3" s="111"/>
      <c r="I3" s="111"/>
      <c r="J3" s="30"/>
    </row>
    <row r="4" spans="1:16" x14ac:dyDescent="0.2">
      <c r="A4" s="30"/>
      <c r="B4" s="30"/>
      <c r="C4" s="151" t="s">
        <v>52</v>
      </c>
      <c r="D4" s="151"/>
      <c r="E4" s="151"/>
      <c r="F4" s="151"/>
      <c r="G4" s="151"/>
      <c r="H4" s="151"/>
      <c r="I4" s="151"/>
      <c r="J4" s="30"/>
    </row>
    <row r="5" spans="1:16" ht="24.95" customHeight="1" x14ac:dyDescent="0.2">
      <c r="A5" s="23"/>
      <c r="B5" s="23"/>
      <c r="C5" s="27" t="s">
        <v>5</v>
      </c>
      <c r="D5" s="163" t="str">
        <f>'Kops a'!D6</f>
        <v>Daudzdzīvokļu dzīvojamās mājas, Lielajā ielā 13, Jelgavā vienkāršotas fasādes atjaunošana un pamatu pastiprināšana</v>
      </c>
      <c r="E5" s="163"/>
      <c r="F5" s="163"/>
      <c r="G5" s="163"/>
      <c r="H5" s="163"/>
      <c r="I5" s="163"/>
      <c r="J5" s="163"/>
      <c r="K5" s="163"/>
      <c r="L5" s="163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63" t="str">
        <f>'Kops a'!D7</f>
        <v>Daudzdzīvokļu dzīvojamās mājas, Lielajā ielā 13, Jelgavā vienkāršotas fasādes atjaunošana un pamatu pastiprināšana</v>
      </c>
      <c r="E6" s="163"/>
      <c r="F6" s="163"/>
      <c r="G6" s="163"/>
      <c r="H6" s="163"/>
      <c r="I6" s="163"/>
      <c r="J6" s="163"/>
      <c r="K6" s="163"/>
      <c r="L6" s="16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3" t="str">
        <f>'Kops a'!D8</f>
        <v>Lielā iela 13, Jelgava</v>
      </c>
      <c r="E7" s="163"/>
      <c r="F7" s="163"/>
      <c r="G7" s="163"/>
      <c r="H7" s="163"/>
      <c r="I7" s="163"/>
      <c r="J7" s="163"/>
      <c r="K7" s="163"/>
      <c r="L7" s="16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3">
        <f>'Kops a'!D9</f>
        <v>0</v>
      </c>
      <c r="E8" s="163"/>
      <c r="F8" s="163"/>
      <c r="G8" s="163"/>
      <c r="H8" s="163"/>
      <c r="I8" s="163"/>
      <c r="J8" s="163"/>
      <c r="K8" s="163"/>
      <c r="L8" s="163"/>
      <c r="M8" s="17"/>
      <c r="N8" s="17"/>
      <c r="O8" s="17"/>
      <c r="P8" s="17"/>
    </row>
    <row r="9" spans="1:16" ht="11.25" customHeight="1" x14ac:dyDescent="0.2">
      <c r="A9" s="149" t="s">
        <v>56</v>
      </c>
      <c r="B9" s="149"/>
      <c r="C9" s="149"/>
      <c r="D9" s="149"/>
      <c r="E9" s="149"/>
      <c r="F9" s="149"/>
      <c r="G9" s="149"/>
      <c r="H9" s="149"/>
      <c r="I9" s="149"/>
      <c r="J9" s="155" t="s">
        <v>39</v>
      </c>
      <c r="K9" s="155"/>
      <c r="L9" s="155"/>
      <c r="M9" s="155"/>
      <c r="N9" s="162">
        <f>P72</f>
        <v>0</v>
      </c>
      <c r="O9" s="162"/>
      <c r="P9" s="31"/>
    </row>
    <row r="10" spans="1:16" ht="10.15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A78</f>
        <v xml:space="preserve">Tāme sastādīta </v>
      </c>
    </row>
    <row r="11" spans="1:16" ht="10.9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3" t="s">
        <v>23</v>
      </c>
      <c r="B12" s="157" t="s">
        <v>40</v>
      </c>
      <c r="C12" s="153" t="s">
        <v>41</v>
      </c>
      <c r="D12" s="160" t="s">
        <v>42</v>
      </c>
      <c r="E12" s="164" t="s">
        <v>43</v>
      </c>
      <c r="F12" s="152" t="s">
        <v>44</v>
      </c>
      <c r="G12" s="153"/>
      <c r="H12" s="153"/>
      <c r="I12" s="153"/>
      <c r="J12" s="153"/>
      <c r="K12" s="154"/>
      <c r="L12" s="152" t="s">
        <v>45</v>
      </c>
      <c r="M12" s="153"/>
      <c r="N12" s="153"/>
      <c r="O12" s="153"/>
      <c r="P12" s="154"/>
    </row>
    <row r="13" spans="1:16" ht="126.75" customHeight="1" thickBot="1" x14ac:dyDescent="0.25">
      <c r="A13" s="156"/>
      <c r="B13" s="158"/>
      <c r="C13" s="159"/>
      <c r="D13" s="161"/>
      <c r="E13" s="165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38"/>
      <c r="B14" s="39"/>
      <c r="C14" s="95" t="s">
        <v>59</v>
      </c>
      <c r="D14" s="25"/>
      <c r="E14" s="66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2.5" x14ac:dyDescent="0.2">
      <c r="A15" s="38">
        <v>1</v>
      </c>
      <c r="B15" s="39"/>
      <c r="C15" s="96" t="s">
        <v>81</v>
      </c>
      <c r="D15" s="25" t="s">
        <v>73</v>
      </c>
      <c r="E15" s="97">
        <v>91.4</v>
      </c>
      <c r="F15" s="67"/>
      <c r="G15" s="64"/>
      <c r="H15" s="48">
        <f>ROUND(F15*G15,2)</f>
        <v>0</v>
      </c>
      <c r="I15" s="64"/>
      <c r="J15" s="64">
        <f t="shared" ref="J15:J17" si="0">ROUND(H15*0.06,2)</f>
        <v>0</v>
      </c>
      <c r="K15" s="49">
        <f t="shared" ref="K15:K71" si="1">SUM(H15:J15)</f>
        <v>0</v>
      </c>
      <c r="L15" s="50">
        <f t="shared" ref="L15:L71" si="2">ROUND(E15*F15,2)</f>
        <v>0</v>
      </c>
      <c r="M15" s="48">
        <f t="shared" ref="M15:M71" si="3">ROUND(H15*E15,2)</f>
        <v>0</v>
      </c>
      <c r="N15" s="48">
        <f t="shared" ref="N15:N71" si="4">ROUND(I15*E15,2)</f>
        <v>0</v>
      </c>
      <c r="O15" s="48">
        <f t="shared" ref="O15:O71" si="5">ROUND(J15*E15,2)</f>
        <v>0</v>
      </c>
      <c r="P15" s="49">
        <f t="shared" ref="P15:P71" si="6">SUM(M15:O15)</f>
        <v>0</v>
      </c>
    </row>
    <row r="16" spans="1:16" ht="22.5" x14ac:dyDescent="0.2">
      <c r="A16" s="38">
        <v>2</v>
      </c>
      <c r="B16" s="39"/>
      <c r="C16" s="96" t="s">
        <v>82</v>
      </c>
      <c r="D16" s="25" t="s">
        <v>73</v>
      </c>
      <c r="E16" s="97">
        <v>23.25</v>
      </c>
      <c r="F16" s="67"/>
      <c r="G16" s="64"/>
      <c r="H16" s="48">
        <f t="shared" ref="H16:H19" si="7">ROUND(F16*G16,2)</f>
        <v>0</v>
      </c>
      <c r="I16" s="64"/>
      <c r="J16" s="64">
        <f t="shared" si="0"/>
        <v>0</v>
      </c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2.5" x14ac:dyDescent="0.2">
      <c r="A17" s="38">
        <v>3</v>
      </c>
      <c r="B17" s="39"/>
      <c r="C17" s="96" t="s">
        <v>83</v>
      </c>
      <c r="D17" s="25" t="s">
        <v>63</v>
      </c>
      <c r="E17" s="97">
        <v>274.10000000000002</v>
      </c>
      <c r="F17" s="67"/>
      <c r="G17" s="64"/>
      <c r="H17" s="48">
        <f t="shared" si="7"/>
        <v>0</v>
      </c>
      <c r="I17" s="64"/>
      <c r="J17" s="64">
        <f t="shared" si="0"/>
        <v>0</v>
      </c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2.5" x14ac:dyDescent="0.2">
      <c r="A18" s="38">
        <v>4</v>
      </c>
      <c r="B18" s="39"/>
      <c r="C18" s="96" t="s">
        <v>84</v>
      </c>
      <c r="D18" s="25" t="s">
        <v>73</v>
      </c>
      <c r="E18" s="97">
        <v>652.25</v>
      </c>
      <c r="F18" s="67"/>
      <c r="G18" s="64"/>
      <c r="H18" s="48">
        <f t="shared" si="7"/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>
        <v>5</v>
      </c>
      <c r="B19" s="39"/>
      <c r="C19" s="96" t="s">
        <v>85</v>
      </c>
      <c r="D19" s="25" t="s">
        <v>86</v>
      </c>
      <c r="E19" s="97">
        <v>1</v>
      </c>
      <c r="F19" s="67"/>
      <c r="G19" s="64"/>
      <c r="H19" s="48">
        <f t="shared" si="7"/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/>
      <c r="B20" s="39"/>
      <c r="C20" s="95" t="s">
        <v>87</v>
      </c>
      <c r="D20" s="25"/>
      <c r="E20" s="66"/>
      <c r="F20" s="67"/>
      <c r="G20" s="64"/>
      <c r="H20" s="48"/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2.5" x14ac:dyDescent="0.2">
      <c r="A21" s="38">
        <v>1</v>
      </c>
      <c r="B21" s="39"/>
      <c r="C21" s="96" t="s">
        <v>88</v>
      </c>
      <c r="D21" s="25" t="s">
        <v>73</v>
      </c>
      <c r="E21" s="97">
        <v>20.93</v>
      </c>
      <c r="F21" s="67"/>
      <c r="G21" s="64"/>
      <c r="H21" s="48">
        <f t="shared" ref="H21" si="8">ROUND(F21*G21,2)</f>
        <v>0</v>
      </c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2.5" x14ac:dyDescent="0.2">
      <c r="A22" s="38">
        <v>2</v>
      </c>
      <c r="B22" s="39"/>
      <c r="C22" s="98" t="s">
        <v>119</v>
      </c>
      <c r="D22" s="25" t="s">
        <v>73</v>
      </c>
      <c r="E22" s="97">
        <f>E21*1.25</f>
        <v>26.16</v>
      </c>
      <c r="F22" s="67"/>
      <c r="G22" s="64"/>
      <c r="H22" s="48"/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>
        <v>3</v>
      </c>
      <c r="B23" s="39"/>
      <c r="C23" s="98" t="s">
        <v>89</v>
      </c>
      <c r="D23" s="25" t="s">
        <v>90</v>
      </c>
      <c r="E23" s="97">
        <v>1</v>
      </c>
      <c r="F23" s="67"/>
      <c r="G23" s="64"/>
      <c r="H23" s="48"/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2.5" x14ac:dyDescent="0.2">
      <c r="A24" s="38">
        <v>4</v>
      </c>
      <c r="B24" s="39"/>
      <c r="C24" s="96" t="s">
        <v>91</v>
      </c>
      <c r="D24" s="25" t="s">
        <v>73</v>
      </c>
      <c r="E24" s="97">
        <f>E15</f>
        <v>91.4</v>
      </c>
      <c r="F24" s="67"/>
      <c r="G24" s="64"/>
      <c r="H24" s="48">
        <f t="shared" ref="H24" si="9">ROUND(F24*G24,2)</f>
        <v>0</v>
      </c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2.5" x14ac:dyDescent="0.2">
      <c r="A25" s="38">
        <v>5</v>
      </c>
      <c r="B25" s="39"/>
      <c r="C25" s="98" t="s">
        <v>120</v>
      </c>
      <c r="D25" s="25" t="s">
        <v>73</v>
      </c>
      <c r="E25" s="97">
        <f>E24*1.25</f>
        <v>114.25</v>
      </c>
      <c r="F25" s="67"/>
      <c r="G25" s="64"/>
      <c r="H25" s="48"/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>
        <v>6</v>
      </c>
      <c r="B26" s="39"/>
      <c r="C26" s="98" t="s">
        <v>89</v>
      </c>
      <c r="D26" s="25" t="s">
        <v>90</v>
      </c>
      <c r="E26" s="97">
        <v>1</v>
      </c>
      <c r="F26" s="67"/>
      <c r="G26" s="64"/>
      <c r="H26" s="48"/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2.5" x14ac:dyDescent="0.2">
      <c r="A27" s="38">
        <v>7</v>
      </c>
      <c r="B27" s="39"/>
      <c r="C27" s="96" t="s">
        <v>92</v>
      </c>
      <c r="D27" s="25" t="s">
        <v>61</v>
      </c>
      <c r="E27" s="97">
        <v>0.5</v>
      </c>
      <c r="F27" s="67"/>
      <c r="G27" s="64"/>
      <c r="H27" s="48">
        <f t="shared" ref="H27" si="10">ROUND(F27*G27,2)</f>
        <v>0</v>
      </c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>
        <v>8</v>
      </c>
      <c r="B28" s="39"/>
      <c r="C28" s="98" t="s">
        <v>93</v>
      </c>
      <c r="D28" s="25" t="s">
        <v>90</v>
      </c>
      <c r="E28" s="97">
        <v>1</v>
      </c>
      <c r="F28" s="67"/>
      <c r="G28" s="64"/>
      <c r="H28" s="48"/>
      <c r="I28" s="64"/>
      <c r="J28" s="64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33.75" x14ac:dyDescent="0.2">
      <c r="A29" s="38">
        <v>9</v>
      </c>
      <c r="B29" s="39"/>
      <c r="C29" s="96" t="s">
        <v>94</v>
      </c>
      <c r="D29" s="25" t="s">
        <v>73</v>
      </c>
      <c r="E29" s="97">
        <f>E24</f>
        <v>91.4</v>
      </c>
      <c r="F29" s="67"/>
      <c r="G29" s="64"/>
      <c r="H29" s="48">
        <f t="shared" ref="H29" si="11">ROUND(F29*G29,2)</f>
        <v>0</v>
      </c>
      <c r="I29" s="64"/>
      <c r="J29" s="64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22.5" x14ac:dyDescent="0.2">
      <c r="A30" s="38">
        <v>10</v>
      </c>
      <c r="B30" s="39"/>
      <c r="C30" s="98" t="s">
        <v>95</v>
      </c>
      <c r="D30" s="25" t="s">
        <v>73</v>
      </c>
      <c r="E30" s="97">
        <f>E29*1.25</f>
        <v>114.25</v>
      </c>
      <c r="F30" s="67"/>
      <c r="G30" s="64"/>
      <c r="H30" s="48"/>
      <c r="I30" s="64"/>
      <c r="J30" s="64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>
        <v>11</v>
      </c>
      <c r="B31" s="39"/>
      <c r="C31" s="98" t="s">
        <v>96</v>
      </c>
      <c r="D31" s="25" t="s">
        <v>90</v>
      </c>
      <c r="E31" s="97">
        <v>1</v>
      </c>
      <c r="F31" s="67"/>
      <c r="G31" s="64"/>
      <c r="H31" s="48"/>
      <c r="I31" s="64"/>
      <c r="J31" s="64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>
        <v>12</v>
      </c>
      <c r="B32" s="39"/>
      <c r="C32" s="99" t="s">
        <v>97</v>
      </c>
      <c r="D32" s="25" t="s">
        <v>90</v>
      </c>
      <c r="E32" s="97">
        <v>1</v>
      </c>
      <c r="F32" s="67"/>
      <c r="G32" s="64"/>
      <c r="H32" s="48"/>
      <c r="I32" s="64"/>
      <c r="J32" s="64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22.5" x14ac:dyDescent="0.2">
      <c r="A33" s="38">
        <v>13</v>
      </c>
      <c r="B33" s="39"/>
      <c r="C33" s="96" t="s">
        <v>98</v>
      </c>
      <c r="D33" s="25" t="s">
        <v>61</v>
      </c>
      <c r="E33" s="97">
        <v>0.97</v>
      </c>
      <c r="F33" s="67"/>
      <c r="G33" s="64"/>
      <c r="H33" s="48">
        <f t="shared" ref="H33" si="12">ROUND(F33*G33,2)</f>
        <v>0</v>
      </c>
      <c r="I33" s="64"/>
      <c r="J33" s="64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>
        <v>14</v>
      </c>
      <c r="B34" s="39"/>
      <c r="C34" s="98" t="s">
        <v>121</v>
      </c>
      <c r="D34" s="25" t="s">
        <v>61</v>
      </c>
      <c r="E34" s="97">
        <f>E33*1.15</f>
        <v>1.1200000000000001</v>
      </c>
      <c r="F34" s="67"/>
      <c r="G34" s="64"/>
      <c r="H34" s="48"/>
      <c r="I34" s="64"/>
      <c r="J34" s="64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15</v>
      </c>
      <c r="B35" s="39"/>
      <c r="C35" s="98" t="s">
        <v>97</v>
      </c>
      <c r="D35" s="25" t="s">
        <v>90</v>
      </c>
      <c r="E35" s="97">
        <v>1</v>
      </c>
      <c r="F35" s="67"/>
      <c r="G35" s="64"/>
      <c r="H35" s="48"/>
      <c r="I35" s="64"/>
      <c r="J35" s="64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>
        <v>16</v>
      </c>
      <c r="B36" s="39"/>
      <c r="C36" s="96" t="s">
        <v>99</v>
      </c>
      <c r="D36" s="25" t="s">
        <v>63</v>
      </c>
      <c r="E36" s="97">
        <v>151.1</v>
      </c>
      <c r="F36" s="67"/>
      <c r="G36" s="64"/>
      <c r="H36" s="48">
        <f t="shared" ref="H36" si="13">ROUND(F36*G36,2)</f>
        <v>0</v>
      </c>
      <c r="I36" s="64"/>
      <c r="J36" s="64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38">
        <v>17</v>
      </c>
      <c r="B37" s="39"/>
      <c r="C37" s="98" t="s">
        <v>122</v>
      </c>
      <c r="D37" s="25" t="s">
        <v>63</v>
      </c>
      <c r="E37" s="97">
        <f>E36*1.15</f>
        <v>173.77</v>
      </c>
      <c r="F37" s="67"/>
      <c r="G37" s="64"/>
      <c r="H37" s="48"/>
      <c r="I37" s="64"/>
      <c r="J37" s="64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>
        <v>18</v>
      </c>
      <c r="B38" s="39"/>
      <c r="C38" s="98" t="s">
        <v>97</v>
      </c>
      <c r="D38" s="25" t="s">
        <v>90</v>
      </c>
      <c r="E38" s="97">
        <v>1</v>
      </c>
      <c r="F38" s="67"/>
      <c r="G38" s="64"/>
      <c r="H38" s="48"/>
      <c r="I38" s="64"/>
      <c r="J38" s="64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>
        <v>19</v>
      </c>
      <c r="B39" s="39"/>
      <c r="C39" s="96" t="s">
        <v>100</v>
      </c>
      <c r="D39" s="25" t="s">
        <v>63</v>
      </c>
      <c r="E39" s="97">
        <v>151.1</v>
      </c>
      <c r="F39" s="67"/>
      <c r="G39" s="64"/>
      <c r="H39" s="48">
        <f t="shared" ref="H39" si="14">ROUND(F39*G39,2)</f>
        <v>0</v>
      </c>
      <c r="I39" s="64"/>
      <c r="J39" s="64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22.5" x14ac:dyDescent="0.2">
      <c r="A40" s="38">
        <v>20</v>
      </c>
      <c r="B40" s="39"/>
      <c r="C40" s="98" t="s">
        <v>123</v>
      </c>
      <c r="D40" s="25" t="s">
        <v>63</v>
      </c>
      <c r="E40" s="97">
        <f>E39*1.15</f>
        <v>173.77</v>
      </c>
      <c r="F40" s="67"/>
      <c r="G40" s="64"/>
      <c r="H40" s="48"/>
      <c r="I40" s="64"/>
      <c r="J40" s="64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8">
        <v>21</v>
      </c>
      <c r="B41" s="39"/>
      <c r="C41" s="98" t="s">
        <v>97</v>
      </c>
      <c r="D41" s="25" t="s">
        <v>90</v>
      </c>
      <c r="E41" s="97">
        <v>1</v>
      </c>
      <c r="F41" s="67"/>
      <c r="G41" s="64"/>
      <c r="H41" s="48"/>
      <c r="I41" s="64"/>
      <c r="J41" s="64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38">
        <v>22</v>
      </c>
      <c r="B42" s="39"/>
      <c r="C42" s="96" t="s">
        <v>101</v>
      </c>
      <c r="D42" s="25" t="s">
        <v>63</v>
      </c>
      <c r="E42" s="97">
        <v>123</v>
      </c>
      <c r="F42" s="67"/>
      <c r="G42" s="64"/>
      <c r="H42" s="48">
        <f t="shared" ref="H42" si="15">ROUND(F42*G42,2)</f>
        <v>0</v>
      </c>
      <c r="I42" s="64"/>
      <c r="J42" s="64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22.5" x14ac:dyDescent="0.2">
      <c r="A43" s="38">
        <v>23</v>
      </c>
      <c r="B43" s="39"/>
      <c r="C43" s="98" t="s">
        <v>124</v>
      </c>
      <c r="D43" s="25" t="s">
        <v>63</v>
      </c>
      <c r="E43" s="97">
        <f>E42*1.15</f>
        <v>141.44999999999999</v>
      </c>
      <c r="F43" s="67"/>
      <c r="G43" s="64"/>
      <c r="H43" s="48"/>
      <c r="I43" s="64"/>
      <c r="J43" s="64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x14ac:dyDescent="0.2">
      <c r="A44" s="38">
        <v>24</v>
      </c>
      <c r="B44" s="39"/>
      <c r="C44" s="98" t="s">
        <v>97</v>
      </c>
      <c r="D44" s="25" t="s">
        <v>90</v>
      </c>
      <c r="E44" s="97">
        <v>1</v>
      </c>
      <c r="F44" s="67"/>
      <c r="G44" s="64"/>
      <c r="H44" s="48"/>
      <c r="I44" s="64"/>
      <c r="J44" s="64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x14ac:dyDescent="0.2">
      <c r="A45" s="38"/>
      <c r="B45" s="39"/>
      <c r="C45" s="95" t="s">
        <v>102</v>
      </c>
      <c r="D45" s="25"/>
      <c r="E45" s="66"/>
      <c r="F45" s="67"/>
      <c r="G45" s="64"/>
      <c r="H45" s="48"/>
      <c r="I45" s="64"/>
      <c r="J45" s="64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45" x14ac:dyDescent="0.2">
      <c r="A46" s="38">
        <v>1</v>
      </c>
      <c r="B46" s="39"/>
      <c r="C46" s="96" t="s">
        <v>103</v>
      </c>
      <c r="D46" s="25" t="s">
        <v>73</v>
      </c>
      <c r="E46" s="97">
        <v>187.46</v>
      </c>
      <c r="F46" s="67"/>
      <c r="G46" s="64"/>
      <c r="H46" s="48">
        <f t="shared" ref="H46" si="16">ROUND(F46*G46,2)</f>
        <v>0</v>
      </c>
      <c r="I46" s="64"/>
      <c r="J46" s="64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22.5" x14ac:dyDescent="0.2">
      <c r="A47" s="38">
        <v>2</v>
      </c>
      <c r="B47" s="39"/>
      <c r="C47" s="98" t="s">
        <v>125</v>
      </c>
      <c r="D47" s="25" t="s">
        <v>73</v>
      </c>
      <c r="E47" s="97">
        <f>E46*1.1</f>
        <v>206.21</v>
      </c>
      <c r="F47" s="67"/>
      <c r="G47" s="64"/>
      <c r="H47" s="48"/>
      <c r="I47" s="64"/>
      <c r="J47" s="64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x14ac:dyDescent="0.2">
      <c r="A48" s="38">
        <v>3</v>
      </c>
      <c r="B48" s="39"/>
      <c r="C48" s="98" t="s">
        <v>104</v>
      </c>
      <c r="D48" s="25" t="s">
        <v>105</v>
      </c>
      <c r="E48" s="97">
        <f>E46*6.5</f>
        <v>1218.49</v>
      </c>
      <c r="F48" s="67"/>
      <c r="G48" s="64"/>
      <c r="H48" s="48"/>
      <c r="I48" s="64"/>
      <c r="J48" s="64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x14ac:dyDescent="0.2">
      <c r="A49" s="38">
        <v>4</v>
      </c>
      <c r="B49" s="39"/>
      <c r="C49" s="98" t="s">
        <v>106</v>
      </c>
      <c r="D49" s="25" t="s">
        <v>90</v>
      </c>
      <c r="E49" s="97">
        <v>1</v>
      </c>
      <c r="F49" s="67"/>
      <c r="G49" s="64"/>
      <c r="H49" s="48"/>
      <c r="I49" s="64"/>
      <c r="J49" s="64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45" x14ac:dyDescent="0.2">
      <c r="A50" s="38">
        <v>5</v>
      </c>
      <c r="B50" s="39"/>
      <c r="C50" s="96" t="s">
        <v>107</v>
      </c>
      <c r="D50" s="25" t="s">
        <v>73</v>
      </c>
      <c r="E50" s="97">
        <v>36.54</v>
      </c>
      <c r="F50" s="67"/>
      <c r="G50" s="64"/>
      <c r="H50" s="48">
        <f t="shared" ref="H50" si="17">ROUND(F50*G50,2)</f>
        <v>0</v>
      </c>
      <c r="I50" s="64"/>
      <c r="J50" s="64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ht="22.5" x14ac:dyDescent="0.2">
      <c r="A51" s="38">
        <v>6</v>
      </c>
      <c r="B51" s="39"/>
      <c r="C51" s="98" t="s">
        <v>125</v>
      </c>
      <c r="D51" s="25" t="s">
        <v>73</v>
      </c>
      <c r="E51" s="97">
        <f>E50*1.1</f>
        <v>40.19</v>
      </c>
      <c r="F51" s="67"/>
      <c r="G51" s="64"/>
      <c r="H51" s="48"/>
      <c r="I51" s="64"/>
      <c r="J51" s="64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x14ac:dyDescent="0.2">
      <c r="A52" s="38">
        <v>7</v>
      </c>
      <c r="B52" s="39"/>
      <c r="C52" s="98" t="s">
        <v>104</v>
      </c>
      <c r="D52" s="25" t="s">
        <v>105</v>
      </c>
      <c r="E52" s="97">
        <f>E50*6.5</f>
        <v>237.51</v>
      </c>
      <c r="F52" s="67"/>
      <c r="G52" s="64"/>
      <c r="H52" s="48"/>
      <c r="I52" s="64"/>
      <c r="J52" s="64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x14ac:dyDescent="0.2">
      <c r="A53" s="38">
        <v>8</v>
      </c>
      <c r="B53" s="39"/>
      <c r="C53" s="98" t="s">
        <v>106</v>
      </c>
      <c r="D53" s="25" t="s">
        <v>90</v>
      </c>
      <c r="E53" s="97">
        <v>1</v>
      </c>
      <c r="F53" s="67"/>
      <c r="G53" s="64"/>
      <c r="H53" s="48"/>
      <c r="I53" s="64"/>
      <c r="J53" s="64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x14ac:dyDescent="0.2">
      <c r="A54" s="38">
        <v>9</v>
      </c>
      <c r="B54" s="39"/>
      <c r="C54" s="96" t="s">
        <v>108</v>
      </c>
      <c r="D54" s="25" t="s">
        <v>73</v>
      </c>
      <c r="E54" s="97">
        <f>E46+E50</f>
        <v>224</v>
      </c>
      <c r="F54" s="67"/>
      <c r="G54" s="64"/>
      <c r="H54" s="48">
        <f t="shared" ref="H54" si="18">ROUND(F54*G54,2)</f>
        <v>0</v>
      </c>
      <c r="I54" s="64"/>
      <c r="J54" s="64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ht="22.5" x14ac:dyDescent="0.2">
      <c r="A55" s="38">
        <v>10</v>
      </c>
      <c r="B55" s="39"/>
      <c r="C55" s="98" t="s">
        <v>109</v>
      </c>
      <c r="D55" s="25" t="s">
        <v>73</v>
      </c>
      <c r="E55" s="97">
        <f>E54*1.25</f>
        <v>280</v>
      </c>
      <c r="F55" s="67"/>
      <c r="G55" s="64"/>
      <c r="H55" s="48"/>
      <c r="I55" s="64"/>
      <c r="J55" s="64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x14ac:dyDescent="0.2">
      <c r="A56" s="38">
        <v>11</v>
      </c>
      <c r="B56" s="39"/>
      <c r="C56" s="98" t="s">
        <v>104</v>
      </c>
      <c r="D56" s="25" t="s">
        <v>105</v>
      </c>
      <c r="E56" s="97">
        <f>E54*5</f>
        <v>1120</v>
      </c>
      <c r="F56" s="67"/>
      <c r="G56" s="64"/>
      <c r="H56" s="48"/>
      <c r="I56" s="64"/>
      <c r="J56" s="64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x14ac:dyDescent="0.2">
      <c r="A57" s="38">
        <v>12</v>
      </c>
      <c r="B57" s="39"/>
      <c r="C57" s="98" t="s">
        <v>106</v>
      </c>
      <c r="D57" s="25" t="s">
        <v>90</v>
      </c>
      <c r="E57" s="97">
        <v>1</v>
      </c>
      <c r="F57" s="67"/>
      <c r="G57" s="64"/>
      <c r="H57" s="48"/>
      <c r="I57" s="64"/>
      <c r="J57" s="64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x14ac:dyDescent="0.2">
      <c r="A58" s="38">
        <v>13</v>
      </c>
      <c r="B58" s="39"/>
      <c r="C58" s="96" t="s">
        <v>110</v>
      </c>
      <c r="D58" s="25" t="s">
        <v>61</v>
      </c>
      <c r="E58" s="97">
        <v>1.88</v>
      </c>
      <c r="F58" s="67"/>
      <c r="G58" s="64"/>
      <c r="H58" s="48">
        <f t="shared" ref="H58:H63" si="19">ROUND(F58*G58,2)</f>
        <v>0</v>
      </c>
      <c r="I58" s="64"/>
      <c r="J58" s="64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x14ac:dyDescent="0.2">
      <c r="A59" s="38">
        <v>14</v>
      </c>
      <c r="B59" s="39"/>
      <c r="C59" s="98" t="s">
        <v>126</v>
      </c>
      <c r="D59" s="25" t="s">
        <v>61</v>
      </c>
      <c r="E59" s="97">
        <f>E58*1.2</f>
        <v>2.2599999999999998</v>
      </c>
      <c r="F59" s="67"/>
      <c r="G59" s="64"/>
      <c r="H59" s="48"/>
      <c r="I59" s="64"/>
      <c r="J59" s="64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x14ac:dyDescent="0.2">
      <c r="A60" s="38">
        <v>15</v>
      </c>
      <c r="B60" s="39"/>
      <c r="C60" s="98" t="s">
        <v>111</v>
      </c>
      <c r="D60" s="25" t="s">
        <v>90</v>
      </c>
      <c r="E60" s="97">
        <v>1</v>
      </c>
      <c r="F60" s="67"/>
      <c r="G60" s="64"/>
      <c r="H60" s="48"/>
      <c r="I60" s="64"/>
      <c r="J60" s="64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ht="22.5" x14ac:dyDescent="0.2">
      <c r="A61" s="38">
        <v>16</v>
      </c>
      <c r="B61" s="39"/>
      <c r="C61" s="96" t="s">
        <v>112</v>
      </c>
      <c r="D61" s="25" t="s">
        <v>73</v>
      </c>
      <c r="E61" s="97">
        <f>E18</f>
        <v>652.25</v>
      </c>
      <c r="F61" s="67"/>
      <c r="G61" s="64"/>
      <c r="H61" s="48">
        <f t="shared" si="19"/>
        <v>0</v>
      </c>
      <c r="I61" s="64"/>
      <c r="J61" s="64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ht="22.5" x14ac:dyDescent="0.2">
      <c r="A62" s="38">
        <v>17</v>
      </c>
      <c r="B62" s="39"/>
      <c r="C62" s="98" t="s">
        <v>113</v>
      </c>
      <c r="D62" s="25" t="s">
        <v>61</v>
      </c>
      <c r="E62" s="97">
        <f>E61*1.2*0.3</f>
        <v>234.81</v>
      </c>
      <c r="F62" s="67"/>
      <c r="G62" s="64"/>
      <c r="H62" s="48"/>
      <c r="I62" s="64"/>
      <c r="J62" s="64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ht="22.5" x14ac:dyDescent="0.2">
      <c r="A63" s="38">
        <v>18</v>
      </c>
      <c r="B63" s="39"/>
      <c r="C63" s="96" t="s">
        <v>114</v>
      </c>
      <c r="D63" s="25" t="s">
        <v>73</v>
      </c>
      <c r="E63" s="97">
        <v>79.42</v>
      </c>
      <c r="F63" s="67"/>
      <c r="G63" s="64"/>
      <c r="H63" s="48">
        <f t="shared" si="19"/>
        <v>0</v>
      </c>
      <c r="I63" s="64"/>
      <c r="J63" s="64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x14ac:dyDescent="0.2">
      <c r="A64" s="38">
        <v>19</v>
      </c>
      <c r="B64" s="39"/>
      <c r="C64" s="98" t="s">
        <v>128</v>
      </c>
      <c r="D64" s="25" t="s">
        <v>61</v>
      </c>
      <c r="E64" s="97">
        <v>2.29</v>
      </c>
      <c r="F64" s="67"/>
      <c r="G64" s="64"/>
      <c r="H64" s="48"/>
      <c r="I64" s="64"/>
      <c r="J64" s="64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x14ac:dyDescent="0.2">
      <c r="A65" s="38">
        <v>20</v>
      </c>
      <c r="B65" s="39"/>
      <c r="C65" s="98" t="s">
        <v>111</v>
      </c>
      <c r="D65" s="25" t="s">
        <v>90</v>
      </c>
      <c r="E65" s="97">
        <v>1</v>
      </c>
      <c r="F65" s="67"/>
      <c r="G65" s="64"/>
      <c r="H65" s="48"/>
      <c r="I65" s="64"/>
      <c r="J65" s="64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x14ac:dyDescent="0.2">
      <c r="A66" s="38"/>
      <c r="B66" s="39"/>
      <c r="C66" s="95" t="s">
        <v>115</v>
      </c>
      <c r="D66" s="25"/>
      <c r="E66" s="66"/>
      <c r="F66" s="67"/>
      <c r="G66" s="64"/>
      <c r="H66" s="48"/>
      <c r="I66" s="64"/>
      <c r="J66" s="64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ht="22.5" x14ac:dyDescent="0.2">
      <c r="A67" s="38">
        <v>1</v>
      </c>
      <c r="B67" s="39"/>
      <c r="C67" s="96" t="s">
        <v>116</v>
      </c>
      <c r="D67" s="25" t="s">
        <v>61</v>
      </c>
      <c r="E67" s="97">
        <v>0.03</v>
      </c>
      <c r="F67" s="67"/>
      <c r="G67" s="64"/>
      <c r="H67" s="48">
        <f t="shared" ref="H67" si="20">ROUND(F67*G67,2)</f>
        <v>0</v>
      </c>
      <c r="I67" s="64"/>
      <c r="J67" s="64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x14ac:dyDescent="0.2">
      <c r="A68" s="38">
        <v>2</v>
      </c>
      <c r="B68" s="39"/>
      <c r="C68" s="98" t="s">
        <v>127</v>
      </c>
      <c r="D68" s="25" t="s">
        <v>61</v>
      </c>
      <c r="E68" s="97">
        <f>E67*1.25</f>
        <v>0.04</v>
      </c>
      <c r="F68" s="67"/>
      <c r="G68" s="64"/>
      <c r="H68" s="48"/>
      <c r="I68" s="64"/>
      <c r="J68" s="64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x14ac:dyDescent="0.2">
      <c r="A69" s="38">
        <v>3</v>
      </c>
      <c r="B69" s="39"/>
      <c r="C69" s="98" t="s">
        <v>93</v>
      </c>
      <c r="D69" s="25" t="s">
        <v>90</v>
      </c>
      <c r="E69" s="97">
        <v>1</v>
      </c>
      <c r="F69" s="67"/>
      <c r="G69" s="64"/>
      <c r="H69" s="48"/>
      <c r="I69" s="64"/>
      <c r="J69" s="64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ht="22.5" x14ac:dyDescent="0.2">
      <c r="A70" s="38">
        <v>4</v>
      </c>
      <c r="B70" s="39"/>
      <c r="C70" s="96" t="s">
        <v>117</v>
      </c>
      <c r="D70" s="25" t="s">
        <v>90</v>
      </c>
      <c r="E70" s="97">
        <v>2</v>
      </c>
      <c r="F70" s="67"/>
      <c r="G70" s="64"/>
      <c r="H70" s="48">
        <f t="shared" ref="H70:H71" si="21">ROUND(F70*G70,2)</f>
        <v>0</v>
      </c>
      <c r="I70" s="64"/>
      <c r="J70" s="64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ht="12" thickBot="1" x14ac:dyDescent="0.25">
      <c r="A71" s="38">
        <v>5</v>
      </c>
      <c r="B71" s="39"/>
      <c r="C71" s="96" t="s">
        <v>118</v>
      </c>
      <c r="D71" s="25" t="s">
        <v>90</v>
      </c>
      <c r="E71" s="97">
        <v>2</v>
      </c>
      <c r="F71" s="67"/>
      <c r="G71" s="64"/>
      <c r="H71" s="48">
        <f t="shared" si="21"/>
        <v>0</v>
      </c>
      <c r="I71" s="64"/>
      <c r="J71" s="64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ht="12" thickBot="1" x14ac:dyDescent="0.25">
      <c r="A72" s="167" t="s">
        <v>79</v>
      </c>
      <c r="B72" s="168"/>
      <c r="C72" s="168"/>
      <c r="D72" s="168"/>
      <c r="E72" s="168"/>
      <c r="F72" s="168"/>
      <c r="G72" s="168"/>
      <c r="H72" s="168"/>
      <c r="I72" s="168"/>
      <c r="J72" s="168"/>
      <c r="K72" s="169"/>
      <c r="L72" s="68">
        <f>SUM(L14:L71)</f>
        <v>0</v>
      </c>
      <c r="M72" s="69">
        <f>SUM(M14:M71)</f>
        <v>0</v>
      </c>
      <c r="N72" s="69">
        <f>SUM(N14:N71)</f>
        <v>0</v>
      </c>
      <c r="O72" s="69">
        <f>SUM(O14:O71)</f>
        <v>0</v>
      </c>
      <c r="P72" s="70">
        <f>SUM(P14:P71)</f>
        <v>0</v>
      </c>
    </row>
    <row r="73" spans="1:16" ht="10.15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ht="10.15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x14ac:dyDescent="0.2">
      <c r="A75" s="1" t="s">
        <v>14</v>
      </c>
      <c r="B75" s="17"/>
      <c r="C75" s="166">
        <f>'Kops a'!C34:H34</f>
        <v>0</v>
      </c>
      <c r="D75" s="166"/>
      <c r="E75" s="166"/>
      <c r="F75" s="166"/>
      <c r="G75" s="166"/>
      <c r="H75" s="166"/>
      <c r="I75" s="17"/>
      <c r="J75" s="17"/>
      <c r="K75" s="17"/>
      <c r="L75" s="17"/>
      <c r="M75" s="17"/>
      <c r="N75" s="17"/>
      <c r="O75" s="17"/>
      <c r="P75" s="17"/>
    </row>
    <row r="76" spans="1:16" x14ac:dyDescent="0.2">
      <c r="A76" s="17"/>
      <c r="B76" s="17"/>
      <c r="C76" s="102" t="s">
        <v>15</v>
      </c>
      <c r="D76" s="102"/>
      <c r="E76" s="102"/>
      <c r="F76" s="102"/>
      <c r="G76" s="102"/>
      <c r="H76" s="102"/>
      <c r="I76" s="17"/>
      <c r="J76" s="17"/>
      <c r="K76" s="17"/>
      <c r="L76" s="17"/>
      <c r="M76" s="17"/>
      <c r="N76" s="17"/>
      <c r="O76" s="17"/>
      <c r="P76" s="17"/>
    </row>
    <row r="77" spans="1:16" ht="10.15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ht="10.15" x14ac:dyDescent="0.2">
      <c r="A78" s="87" t="str">
        <f>'Kops a'!A37</f>
        <v xml:space="preserve">Tāme sastādīta </v>
      </c>
      <c r="B78" s="88"/>
      <c r="C78" s="88"/>
      <c r="D78" s="8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ht="10.15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x14ac:dyDescent="0.2">
      <c r="A80" s="1" t="s">
        <v>37</v>
      </c>
      <c r="B80" s="17"/>
      <c r="C80" s="166">
        <f>'Kops a'!C39:H39</f>
        <v>0</v>
      </c>
      <c r="D80" s="166"/>
      <c r="E80" s="166"/>
      <c r="F80" s="166"/>
      <c r="G80" s="166"/>
      <c r="H80" s="166"/>
      <c r="I80" s="17"/>
      <c r="J80" s="17"/>
      <c r="K80" s="17"/>
      <c r="L80" s="17"/>
      <c r="M80" s="17"/>
      <c r="N80" s="17"/>
      <c r="O80" s="17"/>
      <c r="P80" s="17"/>
    </row>
    <row r="81" spans="1:16" x14ac:dyDescent="0.2">
      <c r="A81" s="17"/>
      <c r="B81" s="17"/>
      <c r="C81" s="102" t="s">
        <v>15</v>
      </c>
      <c r="D81" s="102"/>
      <c r="E81" s="102"/>
      <c r="F81" s="102"/>
      <c r="G81" s="102"/>
      <c r="H81" s="102"/>
      <c r="I81" s="17"/>
      <c r="J81" s="17"/>
      <c r="K81" s="17"/>
      <c r="L81" s="17"/>
      <c r="M81" s="17"/>
      <c r="N81" s="17"/>
      <c r="O81" s="17"/>
      <c r="P81" s="17"/>
    </row>
    <row r="82" spans="1:16" ht="10.15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">
      <c r="A83" s="87" t="s">
        <v>54</v>
      </c>
      <c r="B83" s="88"/>
      <c r="C83" s="92">
        <f>'Kops a'!C42</f>
        <v>0</v>
      </c>
      <c r="D83" s="51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ht="10.15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</sheetData>
  <mergeCells count="22">
    <mergeCell ref="C81:H81"/>
    <mergeCell ref="C4:I4"/>
    <mergeCell ref="F12:K12"/>
    <mergeCell ref="J9:M9"/>
    <mergeCell ref="D8:L8"/>
    <mergeCell ref="A72:K72"/>
    <mergeCell ref="C75:H75"/>
    <mergeCell ref="C76:H76"/>
    <mergeCell ref="C80:H80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C21:C44 C46:C65 C67:C71 D14:G71 A14:B71 I14:J71">
    <cfRule type="cellIs" dxfId="223" priority="33" operator="equal">
      <formula>0</formula>
    </cfRule>
  </conditionalFormatting>
  <conditionalFormatting sqref="N9:O9 K14:P71 H14:H71">
    <cfRule type="cellIs" dxfId="222" priority="32" operator="equal">
      <formula>0</formula>
    </cfRule>
  </conditionalFormatting>
  <conditionalFormatting sqref="C2:I2">
    <cfRule type="cellIs" dxfId="221" priority="29" operator="equal">
      <formula>0</formula>
    </cfRule>
  </conditionalFormatting>
  <conditionalFormatting sqref="O10">
    <cfRule type="cellIs" dxfId="220" priority="28" operator="equal">
      <formula>"20__. gada __. _________"</formula>
    </cfRule>
  </conditionalFormatting>
  <conditionalFormatting sqref="A72:K72">
    <cfRule type="containsText" dxfId="219" priority="27" operator="containsText" text="Tiešās izmaksas kopā, t. sk. darba devēja sociālais nodoklis __.__% ">
      <formula>NOT(ISERROR(SEARCH("Tiešās izmaksas kopā, t. sk. darba devēja sociālais nodoklis __.__% ",A72)))</formula>
    </cfRule>
  </conditionalFormatting>
  <conditionalFormatting sqref="L72:P72">
    <cfRule type="cellIs" dxfId="218" priority="22" operator="equal">
      <formula>0</formula>
    </cfRule>
  </conditionalFormatting>
  <conditionalFormatting sqref="C4:I4">
    <cfRule type="cellIs" dxfId="217" priority="21" operator="equal">
      <formula>0</formula>
    </cfRule>
  </conditionalFormatting>
  <conditionalFormatting sqref="D5:L8">
    <cfRule type="cellIs" dxfId="216" priority="19" operator="equal">
      <formula>0</formula>
    </cfRule>
  </conditionalFormatting>
  <conditionalFormatting sqref="P10">
    <cfRule type="cellIs" dxfId="215" priority="18" operator="equal">
      <formula>"20__. gada __. _________"</formula>
    </cfRule>
  </conditionalFormatting>
  <conditionalFormatting sqref="C80:H80">
    <cfRule type="cellIs" dxfId="214" priority="15" operator="equal">
      <formula>0</formula>
    </cfRule>
  </conditionalFormatting>
  <conditionalFormatting sqref="C75:H75">
    <cfRule type="cellIs" dxfId="213" priority="14" operator="equal">
      <formula>0</formula>
    </cfRule>
  </conditionalFormatting>
  <conditionalFormatting sqref="C80:H80 C83 C75:H75">
    <cfRule type="cellIs" dxfId="212" priority="13" operator="equal">
      <formula>0</formula>
    </cfRule>
  </conditionalFormatting>
  <conditionalFormatting sqref="D1">
    <cfRule type="cellIs" dxfId="211" priority="12" operator="equal">
      <formula>0</formula>
    </cfRule>
  </conditionalFormatting>
  <conditionalFormatting sqref="A9">
    <cfRule type="containsText" dxfId="210" priority="1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15:C19">
    <cfRule type="cellIs" dxfId="209" priority="5" operator="equal">
      <formula>0</formula>
    </cfRule>
  </conditionalFormatting>
  <conditionalFormatting sqref="C14">
    <cfRule type="cellIs" dxfId="208" priority="4" operator="equal">
      <formula>0</formula>
    </cfRule>
  </conditionalFormatting>
  <conditionalFormatting sqref="C20">
    <cfRule type="cellIs" dxfId="207" priority="3" operator="equal">
      <formula>0</formula>
    </cfRule>
  </conditionalFormatting>
  <conditionalFormatting sqref="C45">
    <cfRule type="cellIs" dxfId="206" priority="2" operator="equal">
      <formula>0</formula>
    </cfRule>
  </conditionalFormatting>
  <conditionalFormatting sqref="C66">
    <cfRule type="cellIs" dxfId="205" priority="1" operator="equal">
      <formula>0</formula>
    </cfRule>
  </conditionalFormatting>
  <pageMargins left="0.7" right="0.7" top="0.75" bottom="0.75" header="0.3" footer="0.3"/>
  <pageSetup scale="87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46B16A03-C867-4231-9EE2-FA19DDA4D492}">
            <xm:f>NOT(ISERROR(SEARCH("Tāme sastādīta ____. gada ___. ______________",A78)))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A78</xm:sqref>
        </x14:conditionalFormatting>
        <x14:conditionalFormatting xmlns:xm="http://schemas.microsoft.com/office/excel/2006/main">
          <x14:cfRule type="containsText" priority="16" operator="containsText" id="{2AF3CC58-04F0-4432-AA0F-D3D058C3CAD1}">
            <xm:f>NOT(ISERROR(SEARCH("Sertifikāta Nr. _________________________________",A83)))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P152"/>
  <sheetViews>
    <sheetView topLeftCell="A118" workbookViewId="0">
      <selection activeCell="I126" sqref="I126:J139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a'!A17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0" t="s">
        <v>202</v>
      </c>
      <c r="D2" s="150"/>
      <c r="E2" s="150"/>
      <c r="F2" s="150"/>
      <c r="G2" s="150"/>
      <c r="H2" s="150"/>
      <c r="I2" s="150"/>
      <c r="J2" s="29"/>
    </row>
    <row r="3" spans="1:16" x14ac:dyDescent="0.2">
      <c r="A3" s="30"/>
      <c r="B3" s="30"/>
      <c r="C3" s="111" t="s">
        <v>17</v>
      </c>
      <c r="D3" s="111"/>
      <c r="E3" s="111"/>
      <c r="F3" s="111"/>
      <c r="G3" s="111"/>
      <c r="H3" s="111"/>
      <c r="I3" s="111"/>
      <c r="J3" s="30"/>
    </row>
    <row r="4" spans="1:16" x14ac:dyDescent="0.2">
      <c r="A4" s="30"/>
      <c r="B4" s="30"/>
      <c r="C4" s="151" t="s">
        <v>52</v>
      </c>
      <c r="D4" s="151"/>
      <c r="E4" s="151"/>
      <c r="F4" s="151"/>
      <c r="G4" s="151"/>
      <c r="H4" s="151"/>
      <c r="I4" s="151"/>
      <c r="J4" s="30"/>
    </row>
    <row r="5" spans="1:16" ht="24.95" customHeight="1" x14ac:dyDescent="0.2">
      <c r="A5" s="23"/>
      <c r="B5" s="23"/>
      <c r="C5" s="27" t="s">
        <v>5</v>
      </c>
      <c r="D5" s="163" t="str">
        <f>'Kops a'!D6</f>
        <v>Daudzdzīvokļu dzīvojamās mājas, Lielajā ielā 13, Jelgavā vienkāršotas fasādes atjaunošana un pamatu pastiprināšana</v>
      </c>
      <c r="E5" s="163"/>
      <c r="F5" s="163"/>
      <c r="G5" s="163"/>
      <c r="H5" s="163"/>
      <c r="I5" s="163"/>
      <c r="J5" s="163"/>
      <c r="K5" s="163"/>
      <c r="L5" s="163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63" t="str">
        <f>'Kops a'!D7</f>
        <v>Daudzdzīvokļu dzīvojamās mājas, Lielajā ielā 13, Jelgavā vienkāršotas fasādes atjaunošana un pamatu pastiprināšana</v>
      </c>
      <c r="E6" s="163"/>
      <c r="F6" s="163"/>
      <c r="G6" s="163"/>
      <c r="H6" s="163"/>
      <c r="I6" s="163"/>
      <c r="J6" s="163"/>
      <c r="K6" s="163"/>
      <c r="L6" s="16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3" t="str">
        <f>'Kops a'!D8</f>
        <v>Lielā iela 13, Jelgava</v>
      </c>
      <c r="E7" s="163"/>
      <c r="F7" s="163"/>
      <c r="G7" s="163"/>
      <c r="H7" s="163"/>
      <c r="I7" s="163"/>
      <c r="J7" s="163"/>
      <c r="K7" s="163"/>
      <c r="L7" s="16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3">
        <f>'Kops a'!D9</f>
        <v>0</v>
      </c>
      <c r="E8" s="163"/>
      <c r="F8" s="163"/>
      <c r="G8" s="163"/>
      <c r="H8" s="163"/>
      <c r="I8" s="163"/>
      <c r="J8" s="163"/>
      <c r="K8" s="163"/>
      <c r="L8" s="163"/>
      <c r="M8" s="17"/>
      <c r="N8" s="17"/>
      <c r="O8" s="17"/>
      <c r="P8" s="17"/>
    </row>
    <row r="9" spans="1:16" ht="11.25" customHeight="1" x14ac:dyDescent="0.2">
      <c r="A9" s="149" t="s">
        <v>56</v>
      </c>
      <c r="B9" s="149"/>
      <c r="C9" s="149"/>
      <c r="D9" s="149"/>
      <c r="E9" s="149"/>
      <c r="F9" s="149"/>
      <c r="G9" s="149"/>
      <c r="H9" s="149"/>
      <c r="I9" s="149"/>
      <c r="J9" s="155" t="s">
        <v>39</v>
      </c>
      <c r="K9" s="155"/>
      <c r="L9" s="155"/>
      <c r="M9" s="155"/>
      <c r="N9" s="162">
        <f>P140</f>
        <v>0</v>
      </c>
      <c r="O9" s="162"/>
      <c r="P9" s="31"/>
    </row>
    <row r="10" spans="1:16" ht="10.15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A146</f>
        <v xml:space="preserve">Tāme sastādīta </v>
      </c>
    </row>
    <row r="11" spans="1:16" ht="10.9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3" t="s">
        <v>23</v>
      </c>
      <c r="B12" s="157" t="s">
        <v>40</v>
      </c>
      <c r="C12" s="153" t="s">
        <v>41</v>
      </c>
      <c r="D12" s="160" t="s">
        <v>42</v>
      </c>
      <c r="E12" s="164" t="s">
        <v>43</v>
      </c>
      <c r="F12" s="152" t="s">
        <v>44</v>
      </c>
      <c r="G12" s="153"/>
      <c r="H12" s="153"/>
      <c r="I12" s="153"/>
      <c r="J12" s="153"/>
      <c r="K12" s="154"/>
      <c r="L12" s="152" t="s">
        <v>45</v>
      </c>
      <c r="M12" s="153"/>
      <c r="N12" s="153"/>
      <c r="O12" s="153"/>
      <c r="P12" s="154"/>
    </row>
    <row r="13" spans="1:16" ht="126.75" customHeight="1" thickBot="1" x14ac:dyDescent="0.25">
      <c r="A13" s="156"/>
      <c r="B13" s="158"/>
      <c r="C13" s="159"/>
      <c r="D13" s="161"/>
      <c r="E13" s="165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38"/>
      <c r="B14" s="39"/>
      <c r="C14" s="95" t="s">
        <v>129</v>
      </c>
      <c r="D14" s="25"/>
      <c r="E14" s="66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</v>
      </c>
      <c r="B15" s="39"/>
      <c r="C15" s="96" t="s">
        <v>130</v>
      </c>
      <c r="D15" s="25" t="s">
        <v>73</v>
      </c>
      <c r="E15" s="97">
        <v>1883</v>
      </c>
      <c r="F15" s="67"/>
      <c r="G15" s="64"/>
      <c r="H15" s="48">
        <f>ROUND(F15*G15,2)</f>
        <v>0</v>
      </c>
      <c r="I15" s="64"/>
      <c r="J15" s="64"/>
      <c r="K15" s="49">
        <f t="shared" ref="K15:K70" si="0">SUM(H15:J15)</f>
        <v>0</v>
      </c>
      <c r="L15" s="50">
        <f t="shared" ref="L15:L70" si="1">ROUND(E15*F15,2)</f>
        <v>0</v>
      </c>
      <c r="M15" s="48">
        <f t="shared" ref="M15:M70" si="2">ROUND(H15*E15,2)</f>
        <v>0</v>
      </c>
      <c r="N15" s="48">
        <f t="shared" ref="N15:N70" si="3">ROUND(I15*E15,2)</f>
        <v>0</v>
      </c>
      <c r="O15" s="48">
        <f t="shared" ref="O15:O70" si="4">ROUND(J15*E15,2)</f>
        <v>0</v>
      </c>
      <c r="P15" s="49">
        <f t="shared" ref="P15:P70" si="5">SUM(M15:O15)</f>
        <v>0</v>
      </c>
    </row>
    <row r="16" spans="1:16" ht="33.75" x14ac:dyDescent="0.2">
      <c r="A16" s="38">
        <v>2</v>
      </c>
      <c r="B16" s="39"/>
      <c r="C16" s="96" t="s">
        <v>131</v>
      </c>
      <c r="D16" s="25" t="s">
        <v>73</v>
      </c>
      <c r="E16" s="97">
        <f>E15</f>
        <v>1883</v>
      </c>
      <c r="F16" s="67"/>
      <c r="G16" s="64"/>
      <c r="H16" s="48">
        <f t="shared" ref="H16:H27" si="6">ROUND(F16*G16,2)</f>
        <v>0</v>
      </c>
      <c r="I16" s="64"/>
      <c r="J16" s="64"/>
      <c r="K16" s="49">
        <f t="shared" si="0"/>
        <v>0</v>
      </c>
      <c r="L16" s="50">
        <f t="shared" si="1"/>
        <v>0</v>
      </c>
      <c r="M16" s="48">
        <f t="shared" si="2"/>
        <v>0</v>
      </c>
      <c r="N16" s="48">
        <f t="shared" si="3"/>
        <v>0</v>
      </c>
      <c r="O16" s="48">
        <f t="shared" si="4"/>
        <v>0</v>
      </c>
      <c r="P16" s="49">
        <f t="shared" si="5"/>
        <v>0</v>
      </c>
    </row>
    <row r="17" spans="1:16" x14ac:dyDescent="0.2">
      <c r="A17" s="38">
        <v>3</v>
      </c>
      <c r="B17" s="39"/>
      <c r="C17" s="96" t="s">
        <v>132</v>
      </c>
      <c r="D17" s="25" t="s">
        <v>73</v>
      </c>
      <c r="E17" s="97">
        <v>32.56</v>
      </c>
      <c r="F17" s="67"/>
      <c r="G17" s="64"/>
      <c r="H17" s="48">
        <f t="shared" si="6"/>
        <v>0</v>
      </c>
      <c r="I17" s="64"/>
      <c r="J17" s="64"/>
      <c r="K17" s="49">
        <f t="shared" si="0"/>
        <v>0</v>
      </c>
      <c r="L17" s="50">
        <f t="shared" si="1"/>
        <v>0</v>
      </c>
      <c r="M17" s="48">
        <f t="shared" si="2"/>
        <v>0</v>
      </c>
      <c r="N17" s="48">
        <f t="shared" si="3"/>
        <v>0</v>
      </c>
      <c r="O17" s="48">
        <f t="shared" si="4"/>
        <v>0</v>
      </c>
      <c r="P17" s="49">
        <f t="shared" si="5"/>
        <v>0</v>
      </c>
    </row>
    <row r="18" spans="1:16" x14ac:dyDescent="0.2">
      <c r="A18" s="38">
        <v>4</v>
      </c>
      <c r="B18" s="39"/>
      <c r="C18" s="96" t="s">
        <v>133</v>
      </c>
      <c r="D18" s="25" t="s">
        <v>65</v>
      </c>
      <c r="E18" s="97">
        <v>1</v>
      </c>
      <c r="F18" s="67"/>
      <c r="G18" s="64"/>
      <c r="H18" s="48">
        <f t="shared" si="6"/>
        <v>0</v>
      </c>
      <c r="I18" s="64"/>
      <c r="J18" s="64"/>
      <c r="K18" s="49">
        <f t="shared" si="0"/>
        <v>0</v>
      </c>
      <c r="L18" s="50">
        <f t="shared" si="1"/>
        <v>0</v>
      </c>
      <c r="M18" s="48">
        <f t="shared" si="2"/>
        <v>0</v>
      </c>
      <c r="N18" s="48">
        <f t="shared" si="3"/>
        <v>0</v>
      </c>
      <c r="O18" s="48">
        <f t="shared" si="4"/>
        <v>0</v>
      </c>
      <c r="P18" s="49">
        <f t="shared" si="5"/>
        <v>0</v>
      </c>
    </row>
    <row r="19" spans="1:16" ht="33.75" x14ac:dyDescent="0.2">
      <c r="A19" s="38">
        <v>5</v>
      </c>
      <c r="B19" s="39"/>
      <c r="C19" s="96" t="s">
        <v>134</v>
      </c>
      <c r="D19" s="25" t="s">
        <v>65</v>
      </c>
      <c r="E19" s="97">
        <v>9</v>
      </c>
      <c r="F19" s="67"/>
      <c r="G19" s="64"/>
      <c r="H19" s="48">
        <f t="shared" si="6"/>
        <v>0</v>
      </c>
      <c r="I19" s="64"/>
      <c r="J19" s="64"/>
      <c r="K19" s="49">
        <f t="shared" si="0"/>
        <v>0</v>
      </c>
      <c r="L19" s="50">
        <f t="shared" si="1"/>
        <v>0</v>
      </c>
      <c r="M19" s="48">
        <f t="shared" si="2"/>
        <v>0</v>
      </c>
      <c r="N19" s="48">
        <f t="shared" si="3"/>
        <v>0</v>
      </c>
      <c r="O19" s="48">
        <f t="shared" si="4"/>
        <v>0</v>
      </c>
      <c r="P19" s="49">
        <f t="shared" si="5"/>
        <v>0</v>
      </c>
    </row>
    <row r="20" spans="1:16" ht="33.75" x14ac:dyDescent="0.2">
      <c r="A20" s="38">
        <v>6</v>
      </c>
      <c r="B20" s="39"/>
      <c r="C20" s="96" t="s">
        <v>135</v>
      </c>
      <c r="D20" s="25" t="s">
        <v>65</v>
      </c>
      <c r="E20" s="97">
        <v>1</v>
      </c>
      <c r="F20" s="67"/>
      <c r="G20" s="64"/>
      <c r="H20" s="48">
        <f t="shared" si="6"/>
        <v>0</v>
      </c>
      <c r="I20" s="64"/>
      <c r="J20" s="64"/>
      <c r="K20" s="49">
        <f t="shared" si="0"/>
        <v>0</v>
      </c>
      <c r="L20" s="50">
        <f t="shared" si="1"/>
        <v>0</v>
      </c>
      <c r="M20" s="48">
        <f t="shared" si="2"/>
        <v>0</v>
      </c>
      <c r="N20" s="48">
        <f t="shared" si="3"/>
        <v>0</v>
      </c>
      <c r="O20" s="48">
        <f t="shared" si="4"/>
        <v>0</v>
      </c>
      <c r="P20" s="49">
        <f t="shared" si="5"/>
        <v>0</v>
      </c>
    </row>
    <row r="21" spans="1:16" ht="22.5" x14ac:dyDescent="0.2">
      <c r="A21" s="38">
        <v>7</v>
      </c>
      <c r="B21" s="39"/>
      <c r="C21" s="96" t="s">
        <v>136</v>
      </c>
      <c r="D21" s="25" t="s">
        <v>73</v>
      </c>
      <c r="E21" s="97">
        <f>E55+E84</f>
        <v>1590.11</v>
      </c>
      <c r="F21" s="67"/>
      <c r="G21" s="64"/>
      <c r="H21" s="48">
        <f t="shared" si="6"/>
        <v>0</v>
      </c>
      <c r="I21" s="64"/>
      <c r="J21" s="64"/>
      <c r="K21" s="49">
        <f t="shared" si="0"/>
        <v>0</v>
      </c>
      <c r="L21" s="50">
        <f t="shared" si="1"/>
        <v>0</v>
      </c>
      <c r="M21" s="48">
        <f t="shared" si="2"/>
        <v>0</v>
      </c>
      <c r="N21" s="48">
        <f t="shared" si="3"/>
        <v>0</v>
      </c>
      <c r="O21" s="48">
        <f t="shared" si="4"/>
        <v>0</v>
      </c>
      <c r="P21" s="49">
        <f t="shared" si="5"/>
        <v>0</v>
      </c>
    </row>
    <row r="22" spans="1:16" x14ac:dyDescent="0.2">
      <c r="A22" s="38">
        <v>8</v>
      </c>
      <c r="B22" s="39"/>
      <c r="C22" s="96" t="s">
        <v>137</v>
      </c>
      <c r="D22" s="25" t="s">
        <v>63</v>
      </c>
      <c r="E22" s="97">
        <v>112.6</v>
      </c>
      <c r="F22" s="67"/>
      <c r="G22" s="64"/>
      <c r="H22" s="48">
        <f t="shared" si="6"/>
        <v>0</v>
      </c>
      <c r="I22" s="64"/>
      <c r="J22" s="64"/>
      <c r="K22" s="49">
        <f t="shared" si="0"/>
        <v>0</v>
      </c>
      <c r="L22" s="50">
        <f t="shared" si="1"/>
        <v>0</v>
      </c>
      <c r="M22" s="48">
        <f t="shared" si="2"/>
        <v>0</v>
      </c>
      <c r="N22" s="48">
        <f t="shared" si="3"/>
        <v>0</v>
      </c>
      <c r="O22" s="48">
        <f t="shared" si="4"/>
        <v>0</v>
      </c>
      <c r="P22" s="49">
        <f t="shared" si="5"/>
        <v>0</v>
      </c>
    </row>
    <row r="23" spans="1:16" ht="22.5" x14ac:dyDescent="0.2">
      <c r="A23" s="38">
        <v>9</v>
      </c>
      <c r="B23" s="39"/>
      <c r="C23" s="96" t="s">
        <v>138</v>
      </c>
      <c r="D23" s="25" t="s">
        <v>65</v>
      </c>
      <c r="E23" s="97">
        <v>1</v>
      </c>
      <c r="F23" s="67"/>
      <c r="G23" s="64"/>
      <c r="H23" s="48">
        <f t="shared" si="6"/>
        <v>0</v>
      </c>
      <c r="I23" s="64"/>
      <c r="J23" s="64"/>
      <c r="K23" s="49">
        <f t="shared" si="0"/>
        <v>0</v>
      </c>
      <c r="L23" s="50">
        <f t="shared" si="1"/>
        <v>0</v>
      </c>
      <c r="M23" s="48">
        <f t="shared" si="2"/>
        <v>0</v>
      </c>
      <c r="N23" s="48">
        <f t="shared" si="3"/>
        <v>0</v>
      </c>
      <c r="O23" s="48">
        <f t="shared" si="4"/>
        <v>0</v>
      </c>
      <c r="P23" s="49">
        <f t="shared" si="5"/>
        <v>0</v>
      </c>
    </row>
    <row r="24" spans="1:16" ht="22.5" x14ac:dyDescent="0.2">
      <c r="A24" s="38">
        <v>10</v>
      </c>
      <c r="B24" s="39"/>
      <c r="C24" s="96" t="s">
        <v>139</v>
      </c>
      <c r="D24" s="25" t="s">
        <v>65</v>
      </c>
      <c r="E24" s="97">
        <v>11</v>
      </c>
      <c r="F24" s="67"/>
      <c r="G24" s="64"/>
      <c r="H24" s="48">
        <f t="shared" si="6"/>
        <v>0</v>
      </c>
      <c r="I24" s="64"/>
      <c r="J24" s="64"/>
      <c r="K24" s="49">
        <f t="shared" si="0"/>
        <v>0</v>
      </c>
      <c r="L24" s="50">
        <f t="shared" si="1"/>
        <v>0</v>
      </c>
      <c r="M24" s="48">
        <f t="shared" si="2"/>
        <v>0</v>
      </c>
      <c r="N24" s="48">
        <f t="shared" si="3"/>
        <v>0</v>
      </c>
      <c r="O24" s="48">
        <f t="shared" si="4"/>
        <v>0</v>
      </c>
      <c r="P24" s="49">
        <f t="shared" si="5"/>
        <v>0</v>
      </c>
    </row>
    <row r="25" spans="1:16" ht="22.5" x14ac:dyDescent="0.2">
      <c r="A25" s="38">
        <v>11</v>
      </c>
      <c r="B25" s="39"/>
      <c r="C25" s="96" t="s">
        <v>140</v>
      </c>
      <c r="D25" s="25" t="s">
        <v>61</v>
      </c>
      <c r="E25" s="97">
        <v>130.65</v>
      </c>
      <c r="F25" s="67"/>
      <c r="G25" s="64"/>
      <c r="H25" s="48">
        <f t="shared" si="6"/>
        <v>0</v>
      </c>
      <c r="I25" s="64"/>
      <c r="J25" s="64"/>
      <c r="K25" s="49">
        <f t="shared" si="0"/>
        <v>0</v>
      </c>
      <c r="L25" s="50">
        <f t="shared" si="1"/>
        <v>0</v>
      </c>
      <c r="M25" s="48">
        <f t="shared" si="2"/>
        <v>0</v>
      </c>
      <c r="N25" s="48">
        <f t="shared" si="3"/>
        <v>0</v>
      </c>
      <c r="O25" s="48">
        <f t="shared" si="4"/>
        <v>0</v>
      </c>
      <c r="P25" s="49">
        <f t="shared" si="5"/>
        <v>0</v>
      </c>
    </row>
    <row r="26" spans="1:16" ht="22.5" x14ac:dyDescent="0.2">
      <c r="A26" s="38">
        <v>12</v>
      </c>
      <c r="B26" s="39"/>
      <c r="C26" s="96" t="s">
        <v>141</v>
      </c>
      <c r="D26" s="25" t="s">
        <v>61</v>
      </c>
      <c r="E26" s="97">
        <f>E25</f>
        <v>130.65</v>
      </c>
      <c r="F26" s="67"/>
      <c r="G26" s="64"/>
      <c r="H26" s="48">
        <f t="shared" si="6"/>
        <v>0</v>
      </c>
      <c r="I26" s="64"/>
      <c r="J26" s="64"/>
      <c r="K26" s="49">
        <f t="shared" si="0"/>
        <v>0</v>
      </c>
      <c r="L26" s="50">
        <f t="shared" si="1"/>
        <v>0</v>
      </c>
      <c r="M26" s="48">
        <f t="shared" si="2"/>
        <v>0</v>
      </c>
      <c r="N26" s="48">
        <f t="shared" si="3"/>
        <v>0</v>
      </c>
      <c r="O26" s="48">
        <f t="shared" si="4"/>
        <v>0</v>
      </c>
      <c r="P26" s="49">
        <f t="shared" si="5"/>
        <v>0</v>
      </c>
    </row>
    <row r="27" spans="1:16" x14ac:dyDescent="0.2">
      <c r="A27" s="38">
        <v>13</v>
      </c>
      <c r="B27" s="39"/>
      <c r="C27" s="96" t="s">
        <v>142</v>
      </c>
      <c r="D27" s="25" t="s">
        <v>86</v>
      </c>
      <c r="E27" s="97">
        <v>1</v>
      </c>
      <c r="F27" s="67"/>
      <c r="G27" s="64"/>
      <c r="H27" s="48">
        <f t="shared" si="6"/>
        <v>0</v>
      </c>
      <c r="I27" s="64"/>
      <c r="J27" s="64"/>
      <c r="K27" s="49">
        <f t="shared" si="0"/>
        <v>0</v>
      </c>
      <c r="L27" s="50">
        <f t="shared" si="1"/>
        <v>0</v>
      </c>
      <c r="M27" s="48">
        <f t="shared" si="2"/>
        <v>0</v>
      </c>
      <c r="N27" s="48">
        <f t="shared" si="3"/>
        <v>0</v>
      </c>
      <c r="O27" s="48">
        <f t="shared" si="4"/>
        <v>0</v>
      </c>
      <c r="P27" s="49">
        <f t="shared" si="5"/>
        <v>0</v>
      </c>
    </row>
    <row r="28" spans="1:16" x14ac:dyDescent="0.2">
      <c r="A28" s="38"/>
      <c r="B28" s="39"/>
      <c r="C28" s="95" t="s">
        <v>143</v>
      </c>
      <c r="D28" s="25"/>
      <c r="E28" s="66"/>
      <c r="F28" s="67"/>
      <c r="G28" s="64"/>
      <c r="H28" s="48"/>
      <c r="I28" s="64"/>
      <c r="J28" s="64"/>
      <c r="K28" s="49">
        <f t="shared" si="0"/>
        <v>0</v>
      </c>
      <c r="L28" s="50">
        <f t="shared" si="1"/>
        <v>0</v>
      </c>
      <c r="M28" s="48">
        <f t="shared" si="2"/>
        <v>0</v>
      </c>
      <c r="N28" s="48">
        <f t="shared" si="3"/>
        <v>0</v>
      </c>
      <c r="O28" s="48">
        <f t="shared" si="4"/>
        <v>0</v>
      </c>
      <c r="P28" s="49">
        <f t="shared" si="5"/>
        <v>0</v>
      </c>
    </row>
    <row r="29" spans="1:16" ht="22.5" x14ac:dyDescent="0.2">
      <c r="A29" s="38">
        <v>1</v>
      </c>
      <c r="B29" s="39"/>
      <c r="C29" s="96" t="s">
        <v>144</v>
      </c>
      <c r="D29" s="25" t="s">
        <v>73</v>
      </c>
      <c r="E29" s="97">
        <v>359.59</v>
      </c>
      <c r="F29" s="67"/>
      <c r="G29" s="64"/>
      <c r="H29" s="48">
        <f t="shared" ref="H29:H30" si="7">ROUND(F29*G29,2)</f>
        <v>0</v>
      </c>
      <c r="I29" s="64"/>
      <c r="J29" s="64"/>
      <c r="K29" s="49">
        <f t="shared" si="0"/>
        <v>0</v>
      </c>
      <c r="L29" s="50">
        <f t="shared" si="1"/>
        <v>0</v>
      </c>
      <c r="M29" s="48">
        <f t="shared" si="2"/>
        <v>0</v>
      </c>
      <c r="N29" s="48">
        <f t="shared" si="3"/>
        <v>0</v>
      </c>
      <c r="O29" s="48">
        <f t="shared" si="4"/>
        <v>0</v>
      </c>
      <c r="P29" s="49">
        <f t="shared" si="5"/>
        <v>0</v>
      </c>
    </row>
    <row r="30" spans="1:16" ht="33.75" x14ac:dyDescent="0.2">
      <c r="A30" s="38">
        <v>2</v>
      </c>
      <c r="B30" s="39"/>
      <c r="C30" s="96" t="s">
        <v>145</v>
      </c>
      <c r="D30" s="25" t="s">
        <v>73</v>
      </c>
      <c r="E30" s="97">
        <f>E29</f>
        <v>359.59</v>
      </c>
      <c r="F30" s="67"/>
      <c r="G30" s="64"/>
      <c r="H30" s="48">
        <f t="shared" si="7"/>
        <v>0</v>
      </c>
      <c r="I30" s="64"/>
      <c r="J30" s="64"/>
      <c r="K30" s="49">
        <f t="shared" si="0"/>
        <v>0</v>
      </c>
      <c r="L30" s="50">
        <f t="shared" si="1"/>
        <v>0</v>
      </c>
      <c r="M30" s="48">
        <f t="shared" si="2"/>
        <v>0</v>
      </c>
      <c r="N30" s="48">
        <f t="shared" si="3"/>
        <v>0</v>
      </c>
      <c r="O30" s="48">
        <f t="shared" si="4"/>
        <v>0</v>
      </c>
      <c r="P30" s="49">
        <f t="shared" si="5"/>
        <v>0</v>
      </c>
    </row>
    <row r="31" spans="1:16" ht="22.5" x14ac:dyDescent="0.2">
      <c r="A31" s="38">
        <v>3</v>
      </c>
      <c r="B31" s="39"/>
      <c r="C31" s="98" t="s">
        <v>268</v>
      </c>
      <c r="D31" s="25" t="s">
        <v>73</v>
      </c>
      <c r="E31" s="97">
        <f>E30*1.1</f>
        <v>395.55</v>
      </c>
      <c r="F31" s="67"/>
      <c r="G31" s="64"/>
      <c r="H31" s="48"/>
      <c r="I31" s="64"/>
      <c r="J31" s="64"/>
      <c r="K31" s="49">
        <f t="shared" si="0"/>
        <v>0</v>
      </c>
      <c r="L31" s="50">
        <f t="shared" si="1"/>
        <v>0</v>
      </c>
      <c r="M31" s="48">
        <f t="shared" si="2"/>
        <v>0</v>
      </c>
      <c r="N31" s="48">
        <f t="shared" si="3"/>
        <v>0</v>
      </c>
      <c r="O31" s="48">
        <f t="shared" si="4"/>
        <v>0</v>
      </c>
      <c r="P31" s="49">
        <f t="shared" si="5"/>
        <v>0</v>
      </c>
    </row>
    <row r="32" spans="1:16" x14ac:dyDescent="0.2">
      <c r="A32" s="38">
        <v>4</v>
      </c>
      <c r="B32" s="39"/>
      <c r="C32" s="98" t="s">
        <v>146</v>
      </c>
      <c r="D32" s="25" t="s">
        <v>105</v>
      </c>
      <c r="E32" s="97">
        <f>E30*6.5</f>
        <v>2337.34</v>
      </c>
      <c r="F32" s="67"/>
      <c r="G32" s="64"/>
      <c r="H32" s="48"/>
      <c r="I32" s="64"/>
      <c r="J32" s="64"/>
      <c r="K32" s="49">
        <f t="shared" si="0"/>
        <v>0</v>
      </c>
      <c r="L32" s="50">
        <f t="shared" si="1"/>
        <v>0</v>
      </c>
      <c r="M32" s="48">
        <f t="shared" si="2"/>
        <v>0</v>
      </c>
      <c r="N32" s="48">
        <f t="shared" si="3"/>
        <v>0</v>
      </c>
      <c r="O32" s="48">
        <f t="shared" si="4"/>
        <v>0</v>
      </c>
      <c r="P32" s="49">
        <f t="shared" si="5"/>
        <v>0</v>
      </c>
    </row>
    <row r="33" spans="1:16" x14ac:dyDescent="0.2">
      <c r="A33" s="38">
        <v>5</v>
      </c>
      <c r="B33" s="39"/>
      <c r="C33" s="98" t="s">
        <v>147</v>
      </c>
      <c r="D33" s="25" t="s">
        <v>90</v>
      </c>
      <c r="E33" s="97">
        <v>1</v>
      </c>
      <c r="F33" s="67"/>
      <c r="G33" s="64"/>
      <c r="H33" s="48"/>
      <c r="I33" s="64"/>
      <c r="J33" s="64"/>
      <c r="K33" s="49">
        <f t="shared" si="0"/>
        <v>0</v>
      </c>
      <c r="L33" s="50">
        <f t="shared" si="1"/>
        <v>0</v>
      </c>
      <c r="M33" s="48">
        <f t="shared" si="2"/>
        <v>0</v>
      </c>
      <c r="N33" s="48">
        <f t="shared" si="3"/>
        <v>0</v>
      </c>
      <c r="O33" s="48">
        <f t="shared" si="4"/>
        <v>0</v>
      </c>
      <c r="P33" s="49">
        <f t="shared" si="5"/>
        <v>0</v>
      </c>
    </row>
    <row r="34" spans="1:16" ht="22.5" x14ac:dyDescent="0.2">
      <c r="A34" s="38">
        <v>6</v>
      </c>
      <c r="B34" s="39"/>
      <c r="C34" s="96" t="s">
        <v>148</v>
      </c>
      <c r="D34" s="25" t="s">
        <v>73</v>
      </c>
      <c r="E34" s="97">
        <v>175.06</v>
      </c>
      <c r="F34" s="67"/>
      <c r="G34" s="64"/>
      <c r="H34" s="48">
        <f t="shared" ref="H34" si="8">ROUND(F34*G34,2)</f>
        <v>0</v>
      </c>
      <c r="I34" s="64"/>
      <c r="J34" s="64"/>
      <c r="K34" s="49">
        <f t="shared" si="0"/>
        <v>0</v>
      </c>
      <c r="L34" s="50">
        <f t="shared" si="1"/>
        <v>0</v>
      </c>
      <c r="M34" s="48">
        <f t="shared" si="2"/>
        <v>0</v>
      </c>
      <c r="N34" s="48">
        <f t="shared" si="3"/>
        <v>0</v>
      </c>
      <c r="O34" s="48">
        <f t="shared" si="4"/>
        <v>0</v>
      </c>
      <c r="P34" s="49">
        <f t="shared" si="5"/>
        <v>0</v>
      </c>
    </row>
    <row r="35" spans="1:16" ht="22.5" x14ac:dyDescent="0.2">
      <c r="A35" s="38">
        <v>7</v>
      </c>
      <c r="B35" s="39"/>
      <c r="C35" s="98" t="s">
        <v>149</v>
      </c>
      <c r="D35" s="25" t="s">
        <v>73</v>
      </c>
      <c r="E35" s="97">
        <f>E34*1.15</f>
        <v>201.32</v>
      </c>
      <c r="F35" s="67"/>
      <c r="G35" s="64"/>
      <c r="H35" s="48"/>
      <c r="I35" s="64"/>
      <c r="J35" s="64"/>
      <c r="K35" s="49">
        <f t="shared" si="0"/>
        <v>0</v>
      </c>
      <c r="L35" s="50">
        <f t="shared" si="1"/>
        <v>0</v>
      </c>
      <c r="M35" s="48">
        <f t="shared" si="2"/>
        <v>0</v>
      </c>
      <c r="N35" s="48">
        <f t="shared" si="3"/>
        <v>0</v>
      </c>
      <c r="O35" s="48">
        <f t="shared" si="4"/>
        <v>0</v>
      </c>
      <c r="P35" s="49">
        <f t="shared" si="5"/>
        <v>0</v>
      </c>
    </row>
    <row r="36" spans="1:16" x14ac:dyDescent="0.2">
      <c r="A36" s="38">
        <v>8</v>
      </c>
      <c r="B36" s="39"/>
      <c r="C36" s="98" t="s">
        <v>104</v>
      </c>
      <c r="D36" s="25" t="s">
        <v>105</v>
      </c>
      <c r="E36" s="97">
        <f>E34*5</f>
        <v>875.3</v>
      </c>
      <c r="F36" s="67"/>
      <c r="G36" s="64"/>
      <c r="H36" s="48"/>
      <c r="I36" s="64"/>
      <c r="J36" s="64"/>
      <c r="K36" s="49">
        <f t="shared" si="0"/>
        <v>0</v>
      </c>
      <c r="L36" s="50">
        <f t="shared" si="1"/>
        <v>0</v>
      </c>
      <c r="M36" s="48">
        <f t="shared" si="2"/>
        <v>0</v>
      </c>
      <c r="N36" s="48">
        <f t="shared" si="3"/>
        <v>0</v>
      </c>
      <c r="O36" s="48">
        <f t="shared" si="4"/>
        <v>0</v>
      </c>
      <c r="P36" s="49">
        <f t="shared" si="5"/>
        <v>0</v>
      </c>
    </row>
    <row r="37" spans="1:16" x14ac:dyDescent="0.2">
      <c r="A37" s="38">
        <v>9</v>
      </c>
      <c r="B37" s="39"/>
      <c r="C37" s="98" t="s">
        <v>150</v>
      </c>
      <c r="D37" s="25" t="s">
        <v>90</v>
      </c>
      <c r="E37" s="97">
        <v>1</v>
      </c>
      <c r="F37" s="67"/>
      <c r="G37" s="64"/>
      <c r="H37" s="48"/>
      <c r="I37" s="64"/>
      <c r="J37" s="64"/>
      <c r="K37" s="49">
        <f t="shared" si="0"/>
        <v>0</v>
      </c>
      <c r="L37" s="50">
        <f t="shared" si="1"/>
        <v>0</v>
      </c>
      <c r="M37" s="48">
        <f t="shared" si="2"/>
        <v>0</v>
      </c>
      <c r="N37" s="48">
        <f t="shared" si="3"/>
        <v>0</v>
      </c>
      <c r="O37" s="48">
        <f t="shared" si="4"/>
        <v>0</v>
      </c>
      <c r="P37" s="49">
        <f t="shared" si="5"/>
        <v>0</v>
      </c>
    </row>
    <row r="38" spans="1:16" ht="22.5" x14ac:dyDescent="0.2">
      <c r="A38" s="38">
        <v>10</v>
      </c>
      <c r="B38" s="39"/>
      <c r="C38" s="98" t="s">
        <v>151</v>
      </c>
      <c r="D38" s="25" t="s">
        <v>105</v>
      </c>
      <c r="E38" s="97">
        <f>E34*0.25</f>
        <v>43.77</v>
      </c>
      <c r="F38" s="67"/>
      <c r="G38" s="64"/>
      <c r="H38" s="48"/>
      <c r="I38" s="64"/>
      <c r="J38" s="64"/>
      <c r="K38" s="49">
        <f t="shared" si="0"/>
        <v>0</v>
      </c>
      <c r="L38" s="50">
        <f t="shared" si="1"/>
        <v>0</v>
      </c>
      <c r="M38" s="48">
        <f t="shared" si="2"/>
        <v>0</v>
      </c>
      <c r="N38" s="48">
        <f t="shared" si="3"/>
        <v>0</v>
      </c>
      <c r="O38" s="48">
        <f t="shared" si="4"/>
        <v>0</v>
      </c>
      <c r="P38" s="49">
        <f t="shared" si="5"/>
        <v>0</v>
      </c>
    </row>
    <row r="39" spans="1:16" x14ac:dyDescent="0.2">
      <c r="A39" s="38">
        <v>11</v>
      </c>
      <c r="B39" s="39"/>
      <c r="C39" s="96" t="s">
        <v>152</v>
      </c>
      <c r="D39" s="25" t="s">
        <v>73</v>
      </c>
      <c r="E39" s="97">
        <f>E34</f>
        <v>175.06</v>
      </c>
      <c r="F39" s="67"/>
      <c r="G39" s="64"/>
      <c r="H39" s="48">
        <f t="shared" ref="H39:H42" si="9">ROUND(F39*G39,2)</f>
        <v>0</v>
      </c>
      <c r="I39" s="64"/>
      <c r="J39" s="64"/>
      <c r="K39" s="49">
        <f t="shared" si="0"/>
        <v>0</v>
      </c>
      <c r="L39" s="50">
        <f t="shared" si="1"/>
        <v>0</v>
      </c>
      <c r="M39" s="48">
        <f t="shared" si="2"/>
        <v>0</v>
      </c>
      <c r="N39" s="48">
        <f t="shared" si="3"/>
        <v>0</v>
      </c>
      <c r="O39" s="48">
        <f t="shared" si="4"/>
        <v>0</v>
      </c>
      <c r="P39" s="49">
        <f t="shared" si="5"/>
        <v>0</v>
      </c>
    </row>
    <row r="40" spans="1:16" ht="22.5" x14ac:dyDescent="0.2">
      <c r="A40" s="38">
        <v>12</v>
      </c>
      <c r="B40" s="39"/>
      <c r="C40" s="98" t="s">
        <v>153</v>
      </c>
      <c r="D40" s="25" t="s">
        <v>73</v>
      </c>
      <c r="E40" s="97">
        <f>E39*1.25</f>
        <v>218.83</v>
      </c>
      <c r="F40" s="67"/>
      <c r="G40" s="64"/>
      <c r="H40" s="48"/>
      <c r="I40" s="64"/>
      <c r="J40" s="64"/>
      <c r="K40" s="49">
        <f t="shared" si="0"/>
        <v>0</v>
      </c>
      <c r="L40" s="50">
        <f t="shared" si="1"/>
        <v>0</v>
      </c>
      <c r="M40" s="48">
        <f t="shared" si="2"/>
        <v>0</v>
      </c>
      <c r="N40" s="48">
        <f t="shared" si="3"/>
        <v>0</v>
      </c>
      <c r="O40" s="48">
        <f t="shared" si="4"/>
        <v>0</v>
      </c>
      <c r="P40" s="49">
        <f t="shared" si="5"/>
        <v>0</v>
      </c>
    </row>
    <row r="41" spans="1:16" x14ac:dyDescent="0.2">
      <c r="A41" s="38">
        <v>13</v>
      </c>
      <c r="B41" s="39"/>
      <c r="C41" s="98" t="s">
        <v>154</v>
      </c>
      <c r="D41" s="25" t="s">
        <v>90</v>
      </c>
      <c r="E41" s="97">
        <v>1</v>
      </c>
      <c r="F41" s="67"/>
      <c r="G41" s="64"/>
      <c r="H41" s="48"/>
      <c r="I41" s="64"/>
      <c r="J41" s="64"/>
      <c r="K41" s="49">
        <f t="shared" si="0"/>
        <v>0</v>
      </c>
      <c r="L41" s="50">
        <f t="shared" si="1"/>
        <v>0</v>
      </c>
      <c r="M41" s="48">
        <f t="shared" si="2"/>
        <v>0</v>
      </c>
      <c r="N41" s="48">
        <f t="shared" si="3"/>
        <v>0</v>
      </c>
      <c r="O41" s="48">
        <f t="shared" si="4"/>
        <v>0</v>
      </c>
      <c r="P41" s="49">
        <f t="shared" si="5"/>
        <v>0</v>
      </c>
    </row>
    <row r="42" spans="1:16" x14ac:dyDescent="0.2">
      <c r="A42" s="38">
        <v>14</v>
      </c>
      <c r="B42" s="39"/>
      <c r="C42" s="96" t="s">
        <v>155</v>
      </c>
      <c r="D42" s="25" t="s">
        <v>73</v>
      </c>
      <c r="E42" s="97">
        <f>E39</f>
        <v>175.06</v>
      </c>
      <c r="F42" s="67"/>
      <c r="G42" s="64"/>
      <c r="H42" s="48">
        <f t="shared" si="9"/>
        <v>0</v>
      </c>
      <c r="I42" s="64"/>
      <c r="J42" s="64"/>
      <c r="K42" s="49">
        <f t="shared" si="0"/>
        <v>0</v>
      </c>
      <c r="L42" s="50">
        <f t="shared" si="1"/>
        <v>0</v>
      </c>
      <c r="M42" s="48">
        <f t="shared" si="2"/>
        <v>0</v>
      </c>
      <c r="N42" s="48">
        <f t="shared" si="3"/>
        <v>0</v>
      </c>
      <c r="O42" s="48">
        <f t="shared" si="4"/>
        <v>0</v>
      </c>
      <c r="P42" s="49">
        <f t="shared" si="5"/>
        <v>0</v>
      </c>
    </row>
    <row r="43" spans="1:16" ht="22.5" x14ac:dyDescent="0.2">
      <c r="A43" s="38">
        <v>15</v>
      </c>
      <c r="B43" s="39"/>
      <c r="C43" s="98" t="s">
        <v>156</v>
      </c>
      <c r="D43" s="25" t="s">
        <v>73</v>
      </c>
      <c r="E43" s="97">
        <f>E42*1.15</f>
        <v>201.32</v>
      </c>
      <c r="F43" s="67"/>
      <c r="G43" s="64"/>
      <c r="H43" s="48"/>
      <c r="I43" s="64"/>
      <c r="J43" s="64"/>
      <c r="K43" s="49">
        <f t="shared" si="0"/>
        <v>0</v>
      </c>
      <c r="L43" s="50">
        <f t="shared" si="1"/>
        <v>0</v>
      </c>
      <c r="M43" s="48">
        <f t="shared" si="2"/>
        <v>0</v>
      </c>
      <c r="N43" s="48">
        <f t="shared" si="3"/>
        <v>0</v>
      </c>
      <c r="O43" s="48">
        <f t="shared" si="4"/>
        <v>0</v>
      </c>
      <c r="P43" s="49">
        <f t="shared" si="5"/>
        <v>0</v>
      </c>
    </row>
    <row r="44" spans="1:16" x14ac:dyDescent="0.2">
      <c r="A44" s="38">
        <v>16</v>
      </c>
      <c r="B44" s="39"/>
      <c r="C44" s="98" t="s">
        <v>154</v>
      </c>
      <c r="D44" s="25" t="s">
        <v>90</v>
      </c>
      <c r="E44" s="97">
        <v>1</v>
      </c>
      <c r="F44" s="67"/>
      <c r="G44" s="64"/>
      <c r="H44" s="48"/>
      <c r="I44" s="64"/>
      <c r="J44" s="64"/>
      <c r="K44" s="49">
        <f t="shared" si="0"/>
        <v>0</v>
      </c>
      <c r="L44" s="50">
        <f t="shared" si="1"/>
        <v>0</v>
      </c>
      <c r="M44" s="48">
        <f t="shared" si="2"/>
        <v>0</v>
      </c>
      <c r="N44" s="48">
        <f t="shared" si="3"/>
        <v>0</v>
      </c>
      <c r="O44" s="48">
        <f t="shared" si="4"/>
        <v>0</v>
      </c>
      <c r="P44" s="49">
        <f t="shared" si="5"/>
        <v>0</v>
      </c>
    </row>
    <row r="45" spans="1:16" x14ac:dyDescent="0.2">
      <c r="A45" s="38"/>
      <c r="B45" s="39"/>
      <c r="C45" s="95" t="s">
        <v>157</v>
      </c>
      <c r="D45" s="25"/>
      <c r="E45" s="66"/>
      <c r="F45" s="67"/>
      <c r="G45" s="64"/>
      <c r="H45" s="48"/>
      <c r="I45" s="64"/>
      <c r="J45" s="64"/>
      <c r="K45" s="49">
        <f t="shared" si="0"/>
        <v>0</v>
      </c>
      <c r="L45" s="50">
        <f t="shared" si="1"/>
        <v>0</v>
      </c>
      <c r="M45" s="48">
        <f t="shared" si="2"/>
        <v>0</v>
      </c>
      <c r="N45" s="48">
        <f t="shared" si="3"/>
        <v>0</v>
      </c>
      <c r="O45" s="48">
        <f t="shared" si="4"/>
        <v>0</v>
      </c>
      <c r="P45" s="49">
        <f t="shared" si="5"/>
        <v>0</v>
      </c>
    </row>
    <row r="46" spans="1:16" ht="33.75" x14ac:dyDescent="0.2">
      <c r="A46" s="38">
        <v>1</v>
      </c>
      <c r="B46" s="39"/>
      <c r="C46" s="96" t="s">
        <v>158</v>
      </c>
      <c r="D46" s="25" t="s">
        <v>61</v>
      </c>
      <c r="E46" s="97">
        <v>2.42</v>
      </c>
      <c r="F46" s="67"/>
      <c r="G46" s="64"/>
      <c r="H46" s="48">
        <f t="shared" ref="H46" si="10">ROUND(F46*G46,2)</f>
        <v>0</v>
      </c>
      <c r="I46" s="64"/>
      <c r="J46" s="64"/>
      <c r="K46" s="49">
        <f t="shared" si="0"/>
        <v>0</v>
      </c>
      <c r="L46" s="50">
        <f t="shared" si="1"/>
        <v>0</v>
      </c>
      <c r="M46" s="48">
        <f t="shared" si="2"/>
        <v>0</v>
      </c>
      <c r="N46" s="48">
        <f t="shared" si="3"/>
        <v>0</v>
      </c>
      <c r="O46" s="48">
        <f t="shared" si="4"/>
        <v>0</v>
      </c>
      <c r="P46" s="49">
        <f t="shared" si="5"/>
        <v>0</v>
      </c>
    </row>
    <row r="47" spans="1:16" x14ac:dyDescent="0.2">
      <c r="A47" s="38">
        <v>2</v>
      </c>
      <c r="B47" s="39"/>
      <c r="C47" s="98" t="s">
        <v>203</v>
      </c>
      <c r="D47" s="25" t="s">
        <v>61</v>
      </c>
      <c r="E47" s="97">
        <f>E46*1.15</f>
        <v>2.78</v>
      </c>
      <c r="F47" s="67"/>
      <c r="G47" s="64"/>
      <c r="H47" s="48"/>
      <c r="I47" s="64"/>
      <c r="J47" s="64"/>
      <c r="K47" s="49">
        <f t="shared" si="0"/>
        <v>0</v>
      </c>
      <c r="L47" s="50">
        <f t="shared" si="1"/>
        <v>0</v>
      </c>
      <c r="M47" s="48">
        <f t="shared" si="2"/>
        <v>0</v>
      </c>
      <c r="N47" s="48">
        <f t="shared" si="3"/>
        <v>0</v>
      </c>
      <c r="O47" s="48">
        <f t="shared" si="4"/>
        <v>0</v>
      </c>
      <c r="P47" s="49">
        <f t="shared" si="5"/>
        <v>0</v>
      </c>
    </row>
    <row r="48" spans="1:16" x14ac:dyDescent="0.2">
      <c r="A48" s="38">
        <v>3</v>
      </c>
      <c r="B48" s="39"/>
      <c r="C48" s="98" t="s">
        <v>204</v>
      </c>
      <c r="D48" s="25" t="s">
        <v>105</v>
      </c>
      <c r="E48" s="97">
        <f>E46/0.5*3*1.15</f>
        <v>16.7</v>
      </c>
      <c r="F48" s="67"/>
      <c r="G48" s="64"/>
      <c r="H48" s="48"/>
      <c r="I48" s="64"/>
      <c r="J48" s="64"/>
      <c r="K48" s="49">
        <f t="shared" si="0"/>
        <v>0</v>
      </c>
      <c r="L48" s="50">
        <f t="shared" si="1"/>
        <v>0</v>
      </c>
      <c r="M48" s="48">
        <f t="shared" si="2"/>
        <v>0</v>
      </c>
      <c r="N48" s="48">
        <f t="shared" si="3"/>
        <v>0</v>
      </c>
      <c r="O48" s="48">
        <f t="shared" si="4"/>
        <v>0</v>
      </c>
      <c r="P48" s="49">
        <f t="shared" si="5"/>
        <v>0</v>
      </c>
    </row>
    <row r="49" spans="1:16" x14ac:dyDescent="0.2">
      <c r="A49" s="38">
        <v>4</v>
      </c>
      <c r="B49" s="39"/>
      <c r="C49" s="98" t="s">
        <v>205</v>
      </c>
      <c r="D49" s="25" t="s">
        <v>105</v>
      </c>
      <c r="E49" s="97">
        <f>E46/0.5*0.4*1.15</f>
        <v>2.23</v>
      </c>
      <c r="F49" s="67"/>
      <c r="G49" s="64"/>
      <c r="H49" s="48"/>
      <c r="I49" s="64"/>
      <c r="J49" s="64"/>
      <c r="K49" s="49">
        <f t="shared" si="0"/>
        <v>0</v>
      </c>
      <c r="L49" s="50">
        <f t="shared" si="1"/>
        <v>0</v>
      </c>
      <c r="M49" s="48">
        <f t="shared" si="2"/>
        <v>0</v>
      </c>
      <c r="N49" s="48">
        <f t="shared" si="3"/>
        <v>0</v>
      </c>
      <c r="O49" s="48">
        <f t="shared" si="4"/>
        <v>0</v>
      </c>
      <c r="P49" s="49">
        <f t="shared" si="5"/>
        <v>0</v>
      </c>
    </row>
    <row r="50" spans="1:16" x14ac:dyDescent="0.2">
      <c r="A50" s="38">
        <v>5</v>
      </c>
      <c r="B50" s="39"/>
      <c r="C50" s="98" t="s">
        <v>106</v>
      </c>
      <c r="D50" s="25" t="s">
        <v>65</v>
      </c>
      <c r="E50" s="97">
        <v>1</v>
      </c>
      <c r="F50" s="67"/>
      <c r="G50" s="64"/>
      <c r="H50" s="48"/>
      <c r="I50" s="64"/>
      <c r="J50" s="64"/>
      <c r="K50" s="49">
        <f t="shared" si="0"/>
        <v>0</v>
      </c>
      <c r="L50" s="50">
        <f t="shared" si="1"/>
        <v>0</v>
      </c>
      <c r="M50" s="48">
        <f t="shared" si="2"/>
        <v>0</v>
      </c>
      <c r="N50" s="48">
        <f t="shared" si="3"/>
        <v>0</v>
      </c>
      <c r="O50" s="48">
        <f t="shared" si="4"/>
        <v>0</v>
      </c>
      <c r="P50" s="49">
        <f t="shared" si="5"/>
        <v>0</v>
      </c>
    </row>
    <row r="51" spans="1:16" x14ac:dyDescent="0.2">
      <c r="A51" s="38"/>
      <c r="B51" s="39"/>
      <c r="C51" s="95" t="s">
        <v>159</v>
      </c>
      <c r="D51" s="25"/>
      <c r="E51" s="66"/>
      <c r="F51" s="67"/>
      <c r="G51" s="64"/>
      <c r="H51" s="48"/>
      <c r="I51" s="64"/>
      <c r="J51" s="64"/>
      <c r="K51" s="49">
        <f t="shared" si="0"/>
        <v>0</v>
      </c>
      <c r="L51" s="50">
        <f t="shared" si="1"/>
        <v>0</v>
      </c>
      <c r="M51" s="48">
        <f t="shared" si="2"/>
        <v>0</v>
      </c>
      <c r="N51" s="48">
        <f t="shared" si="3"/>
        <v>0</v>
      </c>
      <c r="O51" s="48">
        <f t="shared" si="4"/>
        <v>0</v>
      </c>
      <c r="P51" s="49">
        <f t="shared" si="5"/>
        <v>0</v>
      </c>
    </row>
    <row r="52" spans="1:16" x14ac:dyDescent="0.2">
      <c r="A52" s="38">
        <v>1</v>
      </c>
      <c r="B52" s="39"/>
      <c r="C52" s="96" t="s">
        <v>160</v>
      </c>
      <c r="D52" s="25" t="s">
        <v>63</v>
      </c>
      <c r="E52" s="97">
        <v>153</v>
      </c>
      <c r="F52" s="67"/>
      <c r="G52" s="64"/>
      <c r="H52" s="48">
        <f t="shared" ref="H52:H55" si="11">ROUND(F52*G52,2)</f>
        <v>0</v>
      </c>
      <c r="I52" s="64"/>
      <c r="J52" s="64"/>
      <c r="K52" s="49">
        <f t="shared" si="0"/>
        <v>0</v>
      </c>
      <c r="L52" s="50">
        <f t="shared" si="1"/>
        <v>0</v>
      </c>
      <c r="M52" s="48">
        <f t="shared" si="2"/>
        <v>0</v>
      </c>
      <c r="N52" s="48">
        <f t="shared" si="3"/>
        <v>0</v>
      </c>
      <c r="O52" s="48">
        <f t="shared" si="4"/>
        <v>0</v>
      </c>
      <c r="P52" s="49">
        <f t="shared" si="5"/>
        <v>0</v>
      </c>
    </row>
    <row r="53" spans="1:16" x14ac:dyDescent="0.2">
      <c r="A53" s="38">
        <v>2</v>
      </c>
      <c r="B53" s="39"/>
      <c r="C53" s="99" t="s">
        <v>206</v>
      </c>
      <c r="D53" s="25" t="s">
        <v>63</v>
      </c>
      <c r="E53" s="97">
        <f>E52*1.1</f>
        <v>168.3</v>
      </c>
      <c r="F53" s="67"/>
      <c r="G53" s="64"/>
      <c r="H53" s="48"/>
      <c r="I53" s="64"/>
      <c r="J53" s="64"/>
      <c r="K53" s="49">
        <f t="shared" si="0"/>
        <v>0</v>
      </c>
      <c r="L53" s="50">
        <f t="shared" si="1"/>
        <v>0</v>
      </c>
      <c r="M53" s="48">
        <f t="shared" si="2"/>
        <v>0</v>
      </c>
      <c r="N53" s="48">
        <f t="shared" si="3"/>
        <v>0</v>
      </c>
      <c r="O53" s="48">
        <f t="shared" si="4"/>
        <v>0</v>
      </c>
      <c r="P53" s="49">
        <f t="shared" si="5"/>
        <v>0</v>
      </c>
    </row>
    <row r="54" spans="1:16" x14ac:dyDescent="0.2">
      <c r="A54" s="38">
        <v>3</v>
      </c>
      <c r="B54" s="39"/>
      <c r="C54" s="99" t="s">
        <v>161</v>
      </c>
      <c r="D54" s="25" t="s">
        <v>90</v>
      </c>
      <c r="E54" s="97">
        <v>1</v>
      </c>
      <c r="F54" s="67"/>
      <c r="G54" s="64"/>
      <c r="H54" s="48"/>
      <c r="I54" s="64"/>
      <c r="J54" s="64"/>
      <c r="K54" s="49">
        <f t="shared" si="0"/>
        <v>0</v>
      </c>
      <c r="L54" s="50">
        <f t="shared" si="1"/>
        <v>0</v>
      </c>
      <c r="M54" s="48">
        <f t="shared" si="2"/>
        <v>0</v>
      </c>
      <c r="N54" s="48">
        <f t="shared" si="3"/>
        <v>0</v>
      </c>
      <c r="O54" s="48">
        <f t="shared" si="4"/>
        <v>0</v>
      </c>
      <c r="P54" s="49">
        <f t="shared" si="5"/>
        <v>0</v>
      </c>
    </row>
    <row r="55" spans="1:16" ht="33.75" x14ac:dyDescent="0.2">
      <c r="A55" s="38">
        <v>4</v>
      </c>
      <c r="B55" s="39"/>
      <c r="C55" s="96" t="s">
        <v>162</v>
      </c>
      <c r="D55" s="25" t="s">
        <v>73</v>
      </c>
      <c r="E55" s="97">
        <v>1381.11</v>
      </c>
      <c r="F55" s="67"/>
      <c r="G55" s="64"/>
      <c r="H55" s="48">
        <f t="shared" si="11"/>
        <v>0</v>
      </c>
      <c r="I55" s="64"/>
      <c r="J55" s="64">
        <f t="shared" ref="J55" si="12">ROUND(H55*0.06,2)</f>
        <v>0</v>
      </c>
      <c r="K55" s="49">
        <f t="shared" si="0"/>
        <v>0</v>
      </c>
      <c r="L55" s="50">
        <f t="shared" si="1"/>
        <v>0</v>
      </c>
      <c r="M55" s="48">
        <f t="shared" si="2"/>
        <v>0</v>
      </c>
      <c r="N55" s="48">
        <f t="shared" si="3"/>
        <v>0</v>
      </c>
      <c r="O55" s="48">
        <f t="shared" si="4"/>
        <v>0</v>
      </c>
      <c r="P55" s="49">
        <f t="shared" si="5"/>
        <v>0</v>
      </c>
    </row>
    <row r="56" spans="1:16" ht="22.5" x14ac:dyDescent="0.2">
      <c r="A56" s="38">
        <v>5</v>
      </c>
      <c r="B56" s="39"/>
      <c r="C56" s="98" t="s">
        <v>207</v>
      </c>
      <c r="D56" s="25" t="s">
        <v>73</v>
      </c>
      <c r="E56" s="97">
        <f>E55*1.15</f>
        <v>1588.28</v>
      </c>
      <c r="F56" s="67"/>
      <c r="G56" s="64"/>
      <c r="H56" s="48"/>
      <c r="I56" s="64"/>
      <c r="J56" s="64"/>
      <c r="K56" s="49">
        <f t="shared" si="0"/>
        <v>0</v>
      </c>
      <c r="L56" s="50">
        <f t="shared" si="1"/>
        <v>0</v>
      </c>
      <c r="M56" s="48">
        <f t="shared" si="2"/>
        <v>0</v>
      </c>
      <c r="N56" s="48">
        <f t="shared" si="3"/>
        <v>0</v>
      </c>
      <c r="O56" s="48">
        <f t="shared" si="4"/>
        <v>0</v>
      </c>
      <c r="P56" s="49">
        <f t="shared" si="5"/>
        <v>0</v>
      </c>
    </row>
    <row r="57" spans="1:16" x14ac:dyDescent="0.2">
      <c r="A57" s="38">
        <v>6</v>
      </c>
      <c r="B57" s="39"/>
      <c r="C57" s="98" t="s">
        <v>104</v>
      </c>
      <c r="D57" s="25" t="s">
        <v>105</v>
      </c>
      <c r="E57" s="97">
        <f>E55*6.5</f>
        <v>8977.2199999999993</v>
      </c>
      <c r="F57" s="67"/>
      <c r="G57" s="64"/>
      <c r="H57" s="48"/>
      <c r="I57" s="64"/>
      <c r="J57" s="64"/>
      <c r="K57" s="49">
        <f t="shared" si="0"/>
        <v>0</v>
      </c>
      <c r="L57" s="50">
        <f t="shared" si="1"/>
        <v>0</v>
      </c>
      <c r="M57" s="48">
        <f t="shared" si="2"/>
        <v>0</v>
      </c>
      <c r="N57" s="48">
        <f t="shared" si="3"/>
        <v>0</v>
      </c>
      <c r="O57" s="48">
        <f t="shared" si="4"/>
        <v>0</v>
      </c>
      <c r="P57" s="49">
        <f t="shared" si="5"/>
        <v>0</v>
      </c>
    </row>
    <row r="58" spans="1:16" x14ac:dyDescent="0.2">
      <c r="A58" s="38">
        <v>7</v>
      </c>
      <c r="B58" s="39"/>
      <c r="C58" s="98" t="s">
        <v>147</v>
      </c>
      <c r="D58" s="25" t="s">
        <v>90</v>
      </c>
      <c r="E58" s="97">
        <v>1</v>
      </c>
      <c r="F58" s="67"/>
      <c r="G58" s="64"/>
      <c r="H58" s="48"/>
      <c r="I58" s="64"/>
      <c r="J58" s="64"/>
      <c r="K58" s="49">
        <f t="shared" si="0"/>
        <v>0</v>
      </c>
      <c r="L58" s="50">
        <f t="shared" si="1"/>
        <v>0</v>
      </c>
      <c r="M58" s="48">
        <f t="shared" si="2"/>
        <v>0</v>
      </c>
      <c r="N58" s="48">
        <f t="shared" si="3"/>
        <v>0</v>
      </c>
      <c r="O58" s="48">
        <f t="shared" si="4"/>
        <v>0</v>
      </c>
      <c r="P58" s="49">
        <f t="shared" si="5"/>
        <v>0</v>
      </c>
    </row>
    <row r="59" spans="1:16" ht="22.5" x14ac:dyDescent="0.2">
      <c r="A59" s="38">
        <v>8</v>
      </c>
      <c r="B59" s="39"/>
      <c r="C59" s="96" t="s">
        <v>163</v>
      </c>
      <c r="D59" s="25" t="s">
        <v>73</v>
      </c>
      <c r="E59" s="97">
        <f>E55</f>
        <v>1381.11</v>
      </c>
      <c r="F59" s="67"/>
      <c r="G59" s="64"/>
      <c r="H59" s="48">
        <f t="shared" ref="H59" si="13">ROUND(F59*G59,2)</f>
        <v>0</v>
      </c>
      <c r="I59" s="64"/>
      <c r="J59" s="64"/>
      <c r="K59" s="49">
        <f t="shared" si="0"/>
        <v>0</v>
      </c>
      <c r="L59" s="50">
        <f t="shared" si="1"/>
        <v>0</v>
      </c>
      <c r="M59" s="48">
        <f t="shared" si="2"/>
        <v>0</v>
      </c>
      <c r="N59" s="48">
        <f t="shared" si="3"/>
        <v>0</v>
      </c>
      <c r="O59" s="48">
        <f t="shared" si="4"/>
        <v>0</v>
      </c>
      <c r="P59" s="49">
        <f t="shared" si="5"/>
        <v>0</v>
      </c>
    </row>
    <row r="60" spans="1:16" ht="22.5" x14ac:dyDescent="0.2">
      <c r="A60" s="38">
        <v>9</v>
      </c>
      <c r="B60" s="39"/>
      <c r="C60" s="98" t="s">
        <v>149</v>
      </c>
      <c r="D60" s="25" t="s">
        <v>73</v>
      </c>
      <c r="E60" s="97">
        <f>E59*1.25</f>
        <v>1726.39</v>
      </c>
      <c r="F60" s="67"/>
      <c r="G60" s="64"/>
      <c r="H60" s="48"/>
      <c r="I60" s="64"/>
      <c r="J60" s="64"/>
      <c r="K60" s="49">
        <f t="shared" si="0"/>
        <v>0</v>
      </c>
      <c r="L60" s="50">
        <f t="shared" si="1"/>
        <v>0</v>
      </c>
      <c r="M60" s="48">
        <f t="shared" si="2"/>
        <v>0</v>
      </c>
      <c r="N60" s="48">
        <f t="shared" si="3"/>
        <v>0</v>
      </c>
      <c r="O60" s="48">
        <f t="shared" si="4"/>
        <v>0</v>
      </c>
      <c r="P60" s="49">
        <f t="shared" si="5"/>
        <v>0</v>
      </c>
    </row>
    <row r="61" spans="1:16" x14ac:dyDescent="0.2">
      <c r="A61" s="38">
        <v>10</v>
      </c>
      <c r="B61" s="39"/>
      <c r="C61" s="98" t="s">
        <v>104</v>
      </c>
      <c r="D61" s="25" t="s">
        <v>105</v>
      </c>
      <c r="E61" s="97">
        <f>E59*5</f>
        <v>6905.55</v>
      </c>
      <c r="F61" s="67"/>
      <c r="G61" s="64"/>
      <c r="H61" s="48"/>
      <c r="I61" s="64"/>
      <c r="J61" s="64"/>
      <c r="K61" s="49">
        <f t="shared" si="0"/>
        <v>0</v>
      </c>
      <c r="L61" s="50">
        <f t="shared" si="1"/>
        <v>0</v>
      </c>
      <c r="M61" s="48">
        <f t="shared" si="2"/>
        <v>0</v>
      </c>
      <c r="N61" s="48">
        <f t="shared" si="3"/>
        <v>0</v>
      </c>
      <c r="O61" s="48">
        <f t="shared" si="4"/>
        <v>0</v>
      </c>
      <c r="P61" s="49">
        <f t="shared" si="5"/>
        <v>0</v>
      </c>
    </row>
    <row r="62" spans="1:16" x14ac:dyDescent="0.2">
      <c r="A62" s="38">
        <v>11</v>
      </c>
      <c r="B62" s="39"/>
      <c r="C62" s="98" t="s">
        <v>150</v>
      </c>
      <c r="D62" s="25" t="s">
        <v>90</v>
      </c>
      <c r="E62" s="97">
        <v>1</v>
      </c>
      <c r="F62" s="67"/>
      <c r="G62" s="64"/>
      <c r="H62" s="48"/>
      <c r="I62" s="64"/>
      <c r="J62" s="64"/>
      <c r="K62" s="49">
        <f t="shared" si="0"/>
        <v>0</v>
      </c>
      <c r="L62" s="50">
        <f t="shared" si="1"/>
        <v>0</v>
      </c>
      <c r="M62" s="48">
        <f t="shared" si="2"/>
        <v>0</v>
      </c>
      <c r="N62" s="48">
        <f t="shared" si="3"/>
        <v>0</v>
      </c>
      <c r="O62" s="48">
        <f t="shared" si="4"/>
        <v>0</v>
      </c>
      <c r="P62" s="49">
        <f t="shared" si="5"/>
        <v>0</v>
      </c>
    </row>
    <row r="63" spans="1:16" ht="22.5" x14ac:dyDescent="0.2">
      <c r="A63" s="38">
        <v>12</v>
      </c>
      <c r="B63" s="39"/>
      <c r="C63" s="98" t="s">
        <v>151</v>
      </c>
      <c r="D63" s="25" t="s">
        <v>105</v>
      </c>
      <c r="E63" s="97">
        <f>E59*0.25</f>
        <v>345.28</v>
      </c>
      <c r="F63" s="67"/>
      <c r="G63" s="64"/>
      <c r="H63" s="48"/>
      <c r="I63" s="64"/>
      <c r="J63" s="64"/>
      <c r="K63" s="49">
        <f t="shared" si="0"/>
        <v>0</v>
      </c>
      <c r="L63" s="50">
        <f t="shared" si="1"/>
        <v>0</v>
      </c>
      <c r="M63" s="48">
        <f t="shared" si="2"/>
        <v>0</v>
      </c>
      <c r="N63" s="48">
        <f t="shared" si="3"/>
        <v>0</v>
      </c>
      <c r="O63" s="48">
        <f t="shared" si="4"/>
        <v>0</v>
      </c>
      <c r="P63" s="49">
        <f t="shared" si="5"/>
        <v>0</v>
      </c>
    </row>
    <row r="64" spans="1:16" ht="22.5" x14ac:dyDescent="0.2">
      <c r="A64" s="38">
        <v>13</v>
      </c>
      <c r="B64" s="39"/>
      <c r="C64" s="96" t="s">
        <v>164</v>
      </c>
      <c r="D64" s="25" t="s">
        <v>73</v>
      </c>
      <c r="E64" s="97">
        <f>E59</f>
        <v>1381.11</v>
      </c>
      <c r="F64" s="67"/>
      <c r="G64" s="64"/>
      <c r="H64" s="48">
        <f t="shared" ref="H64:H67" si="14">ROUND(F64*G64,2)</f>
        <v>0</v>
      </c>
      <c r="I64" s="64"/>
      <c r="J64" s="64"/>
      <c r="K64" s="49">
        <f t="shared" si="0"/>
        <v>0</v>
      </c>
      <c r="L64" s="50">
        <f t="shared" si="1"/>
        <v>0</v>
      </c>
      <c r="M64" s="48">
        <f t="shared" si="2"/>
        <v>0</v>
      </c>
      <c r="N64" s="48">
        <f t="shared" si="3"/>
        <v>0</v>
      </c>
      <c r="O64" s="48">
        <f t="shared" si="4"/>
        <v>0</v>
      </c>
      <c r="P64" s="49">
        <f t="shared" si="5"/>
        <v>0</v>
      </c>
    </row>
    <row r="65" spans="1:16" ht="22.5" x14ac:dyDescent="0.2">
      <c r="A65" s="38">
        <v>14</v>
      </c>
      <c r="B65" s="39"/>
      <c r="C65" s="98" t="s">
        <v>153</v>
      </c>
      <c r="D65" s="25" t="s">
        <v>105</v>
      </c>
      <c r="E65" s="97">
        <f>E64*4</f>
        <v>5524.44</v>
      </c>
      <c r="F65" s="67"/>
      <c r="G65" s="64"/>
      <c r="H65" s="48"/>
      <c r="I65" s="64"/>
      <c r="J65" s="64"/>
      <c r="K65" s="49">
        <f t="shared" si="0"/>
        <v>0</v>
      </c>
      <c r="L65" s="50">
        <f t="shared" si="1"/>
        <v>0</v>
      </c>
      <c r="M65" s="48">
        <f t="shared" si="2"/>
        <v>0</v>
      </c>
      <c r="N65" s="48">
        <f t="shared" si="3"/>
        <v>0</v>
      </c>
      <c r="O65" s="48">
        <f t="shared" si="4"/>
        <v>0</v>
      </c>
      <c r="P65" s="49">
        <f t="shared" si="5"/>
        <v>0</v>
      </c>
    </row>
    <row r="66" spans="1:16" x14ac:dyDescent="0.2">
      <c r="A66" s="38">
        <v>15</v>
      </c>
      <c r="B66" s="39"/>
      <c r="C66" s="98" t="s">
        <v>154</v>
      </c>
      <c r="D66" s="25" t="s">
        <v>90</v>
      </c>
      <c r="E66" s="97">
        <v>1</v>
      </c>
      <c r="F66" s="67"/>
      <c r="G66" s="64"/>
      <c r="H66" s="48"/>
      <c r="I66" s="64"/>
      <c r="J66" s="64"/>
      <c r="K66" s="49">
        <f t="shared" si="0"/>
        <v>0</v>
      </c>
      <c r="L66" s="50">
        <f t="shared" si="1"/>
        <v>0</v>
      </c>
      <c r="M66" s="48">
        <f t="shared" si="2"/>
        <v>0</v>
      </c>
      <c r="N66" s="48">
        <f t="shared" si="3"/>
        <v>0</v>
      </c>
      <c r="O66" s="48">
        <f t="shared" si="4"/>
        <v>0</v>
      </c>
      <c r="P66" s="49">
        <f t="shared" si="5"/>
        <v>0</v>
      </c>
    </row>
    <row r="67" spans="1:16" x14ac:dyDescent="0.2">
      <c r="A67" s="38">
        <v>16</v>
      </c>
      <c r="B67" s="39"/>
      <c r="C67" s="96" t="s">
        <v>165</v>
      </c>
      <c r="D67" s="25" t="s">
        <v>73</v>
      </c>
      <c r="E67" s="97">
        <f>E64</f>
        <v>1381.11</v>
      </c>
      <c r="F67" s="67"/>
      <c r="G67" s="64"/>
      <c r="H67" s="48">
        <f t="shared" si="14"/>
        <v>0</v>
      </c>
      <c r="I67" s="64"/>
      <c r="J67" s="64"/>
      <c r="K67" s="49">
        <f t="shared" si="0"/>
        <v>0</v>
      </c>
      <c r="L67" s="50">
        <f t="shared" si="1"/>
        <v>0</v>
      </c>
      <c r="M67" s="48">
        <f t="shared" si="2"/>
        <v>0</v>
      </c>
      <c r="N67" s="48">
        <f t="shared" si="3"/>
        <v>0</v>
      </c>
      <c r="O67" s="48">
        <f t="shared" si="4"/>
        <v>0</v>
      </c>
      <c r="P67" s="49">
        <f t="shared" si="5"/>
        <v>0</v>
      </c>
    </row>
    <row r="68" spans="1:16" ht="22.5" x14ac:dyDescent="0.2">
      <c r="A68" s="38">
        <v>17</v>
      </c>
      <c r="B68" s="39"/>
      <c r="C68" s="98" t="s">
        <v>166</v>
      </c>
      <c r="D68" s="25" t="s">
        <v>167</v>
      </c>
      <c r="E68" s="97">
        <f>E67*0.45*1.2</f>
        <v>745.8</v>
      </c>
      <c r="F68" s="67"/>
      <c r="G68" s="64"/>
      <c r="H68" s="48"/>
      <c r="I68" s="64"/>
      <c r="J68" s="64"/>
      <c r="K68" s="49">
        <f t="shared" si="0"/>
        <v>0</v>
      </c>
      <c r="L68" s="50">
        <f t="shared" si="1"/>
        <v>0</v>
      </c>
      <c r="M68" s="48">
        <f t="shared" si="2"/>
        <v>0</v>
      </c>
      <c r="N68" s="48">
        <f t="shared" si="3"/>
        <v>0</v>
      </c>
      <c r="O68" s="48">
        <f t="shared" si="4"/>
        <v>0</v>
      </c>
      <c r="P68" s="49">
        <f t="shared" si="5"/>
        <v>0</v>
      </c>
    </row>
    <row r="69" spans="1:16" x14ac:dyDescent="0.2">
      <c r="A69" s="38">
        <v>18</v>
      </c>
      <c r="B69" s="39"/>
      <c r="C69" s="98" t="s">
        <v>154</v>
      </c>
      <c r="D69" s="25" t="s">
        <v>90</v>
      </c>
      <c r="E69" s="97">
        <v>1</v>
      </c>
      <c r="F69" s="67"/>
      <c r="G69" s="64"/>
      <c r="H69" s="48"/>
      <c r="I69" s="64"/>
      <c r="J69" s="64"/>
      <c r="K69" s="49">
        <f t="shared" si="0"/>
        <v>0</v>
      </c>
      <c r="L69" s="50">
        <f t="shared" si="1"/>
        <v>0</v>
      </c>
      <c r="M69" s="48">
        <f t="shared" si="2"/>
        <v>0</v>
      </c>
      <c r="N69" s="48">
        <f t="shared" si="3"/>
        <v>0</v>
      </c>
      <c r="O69" s="48">
        <f t="shared" si="4"/>
        <v>0</v>
      </c>
      <c r="P69" s="49">
        <f t="shared" si="5"/>
        <v>0</v>
      </c>
    </row>
    <row r="70" spans="1:16" ht="22.5" x14ac:dyDescent="0.2">
      <c r="A70" s="38"/>
      <c r="B70" s="39"/>
      <c r="C70" s="95" t="s">
        <v>168</v>
      </c>
      <c r="D70" s="25"/>
      <c r="E70" s="66"/>
      <c r="F70" s="67"/>
      <c r="G70" s="64"/>
      <c r="H70" s="48"/>
      <c r="I70" s="64"/>
      <c r="J70" s="64"/>
      <c r="K70" s="49">
        <f t="shared" si="0"/>
        <v>0</v>
      </c>
      <c r="L70" s="50">
        <f t="shared" si="1"/>
        <v>0</v>
      </c>
      <c r="M70" s="48">
        <f t="shared" si="2"/>
        <v>0</v>
      </c>
      <c r="N70" s="48">
        <f t="shared" si="3"/>
        <v>0</v>
      </c>
      <c r="O70" s="48">
        <f t="shared" si="4"/>
        <v>0</v>
      </c>
      <c r="P70" s="49">
        <f t="shared" si="5"/>
        <v>0</v>
      </c>
    </row>
    <row r="71" spans="1:16" ht="33.75" x14ac:dyDescent="0.2">
      <c r="A71" s="38">
        <v>1</v>
      </c>
      <c r="B71" s="39"/>
      <c r="C71" s="96" t="s">
        <v>169</v>
      </c>
      <c r="D71" s="25" t="s">
        <v>73</v>
      </c>
      <c r="E71" s="97">
        <v>32.799999999999997</v>
      </c>
      <c r="F71" s="67"/>
      <c r="G71" s="64"/>
      <c r="H71" s="48">
        <f>ROUND(F71*G71,2)</f>
        <v>0</v>
      </c>
      <c r="I71" s="64"/>
      <c r="J71" s="64"/>
      <c r="K71" s="49">
        <f t="shared" ref="K71:K130" si="15">SUM(H71:J71)</f>
        <v>0</v>
      </c>
      <c r="L71" s="50">
        <f t="shared" ref="L71:L130" si="16">ROUND(E71*F71,2)</f>
        <v>0</v>
      </c>
      <c r="M71" s="48">
        <f t="shared" ref="M71:M130" si="17">ROUND(H71*E71,2)</f>
        <v>0</v>
      </c>
      <c r="N71" s="48">
        <f t="shared" ref="N71:N130" si="18">ROUND(I71*E71,2)</f>
        <v>0</v>
      </c>
      <c r="O71" s="48">
        <f t="shared" ref="O71:O130" si="19">ROUND(J71*E71,2)</f>
        <v>0</v>
      </c>
      <c r="P71" s="49">
        <f t="shared" ref="P71:P130" si="20">SUM(M71:O71)</f>
        <v>0</v>
      </c>
    </row>
    <row r="72" spans="1:16" x14ac:dyDescent="0.2">
      <c r="A72" s="38">
        <v>2</v>
      </c>
      <c r="B72" s="39"/>
      <c r="C72" s="96" t="s">
        <v>170</v>
      </c>
      <c r="D72" s="25" t="s">
        <v>73</v>
      </c>
      <c r="E72" s="97">
        <f>E71</f>
        <v>32.799999999999997</v>
      </c>
      <c r="F72" s="67"/>
      <c r="G72" s="64"/>
      <c r="H72" s="48">
        <f t="shared" ref="H72" si="21">ROUND(F72*G72,2)</f>
        <v>0</v>
      </c>
      <c r="I72" s="64"/>
      <c r="J72" s="64"/>
      <c r="K72" s="49">
        <f t="shared" si="15"/>
        <v>0</v>
      </c>
      <c r="L72" s="50">
        <f t="shared" si="16"/>
        <v>0</v>
      </c>
      <c r="M72" s="48">
        <f t="shared" si="17"/>
        <v>0</v>
      </c>
      <c r="N72" s="48">
        <f t="shared" si="18"/>
        <v>0</v>
      </c>
      <c r="O72" s="48">
        <f t="shared" si="19"/>
        <v>0</v>
      </c>
      <c r="P72" s="49">
        <f t="shared" si="20"/>
        <v>0</v>
      </c>
    </row>
    <row r="73" spans="1:16" ht="22.5" x14ac:dyDescent="0.2">
      <c r="A73" s="38">
        <v>3</v>
      </c>
      <c r="B73" s="39"/>
      <c r="C73" s="98" t="s">
        <v>149</v>
      </c>
      <c r="D73" s="25" t="s">
        <v>73</v>
      </c>
      <c r="E73" s="97">
        <f>E72*1.25</f>
        <v>41</v>
      </c>
      <c r="F73" s="67"/>
      <c r="G73" s="64"/>
      <c r="H73" s="48"/>
      <c r="I73" s="64"/>
      <c r="J73" s="64"/>
      <c r="K73" s="49">
        <f t="shared" si="15"/>
        <v>0</v>
      </c>
      <c r="L73" s="50">
        <f t="shared" si="16"/>
        <v>0</v>
      </c>
      <c r="M73" s="48">
        <f t="shared" si="17"/>
        <v>0</v>
      </c>
      <c r="N73" s="48">
        <f t="shared" si="18"/>
        <v>0</v>
      </c>
      <c r="O73" s="48">
        <f t="shared" si="19"/>
        <v>0</v>
      </c>
      <c r="P73" s="49">
        <f t="shared" si="20"/>
        <v>0</v>
      </c>
    </row>
    <row r="74" spans="1:16" x14ac:dyDescent="0.2">
      <c r="A74" s="38">
        <v>4</v>
      </c>
      <c r="B74" s="39"/>
      <c r="C74" s="98" t="s">
        <v>104</v>
      </c>
      <c r="D74" s="25" t="s">
        <v>105</v>
      </c>
      <c r="E74" s="97">
        <f>E72*5</f>
        <v>164</v>
      </c>
      <c r="F74" s="67"/>
      <c r="G74" s="64"/>
      <c r="H74" s="48"/>
      <c r="I74" s="64"/>
      <c r="J74" s="64"/>
      <c r="K74" s="49">
        <f t="shared" si="15"/>
        <v>0</v>
      </c>
      <c r="L74" s="50">
        <f t="shared" si="16"/>
        <v>0</v>
      </c>
      <c r="M74" s="48">
        <f t="shared" si="17"/>
        <v>0</v>
      </c>
      <c r="N74" s="48">
        <f t="shared" si="18"/>
        <v>0</v>
      </c>
      <c r="O74" s="48">
        <f t="shared" si="19"/>
        <v>0</v>
      </c>
      <c r="P74" s="49">
        <f t="shared" si="20"/>
        <v>0</v>
      </c>
    </row>
    <row r="75" spans="1:16" x14ac:dyDescent="0.2">
      <c r="A75" s="38">
        <v>5</v>
      </c>
      <c r="B75" s="39"/>
      <c r="C75" s="98" t="s">
        <v>150</v>
      </c>
      <c r="D75" s="25" t="s">
        <v>90</v>
      </c>
      <c r="E75" s="97">
        <v>1</v>
      </c>
      <c r="F75" s="67"/>
      <c r="G75" s="64"/>
      <c r="H75" s="48"/>
      <c r="I75" s="64"/>
      <c r="J75" s="64"/>
      <c r="K75" s="49">
        <f t="shared" si="15"/>
        <v>0</v>
      </c>
      <c r="L75" s="50">
        <f t="shared" si="16"/>
        <v>0</v>
      </c>
      <c r="M75" s="48">
        <f t="shared" si="17"/>
        <v>0</v>
      </c>
      <c r="N75" s="48">
        <f t="shared" si="18"/>
        <v>0</v>
      </c>
      <c r="O75" s="48">
        <f t="shared" si="19"/>
        <v>0</v>
      </c>
      <c r="P75" s="49">
        <f t="shared" si="20"/>
        <v>0</v>
      </c>
    </row>
    <row r="76" spans="1:16" ht="22.5" x14ac:dyDescent="0.2">
      <c r="A76" s="38">
        <v>6</v>
      </c>
      <c r="B76" s="39"/>
      <c r="C76" s="98" t="s">
        <v>151</v>
      </c>
      <c r="D76" s="25" t="s">
        <v>105</v>
      </c>
      <c r="E76" s="97">
        <f>E72*0.25</f>
        <v>8.1999999999999993</v>
      </c>
      <c r="F76" s="67"/>
      <c r="G76" s="64"/>
      <c r="H76" s="48"/>
      <c r="I76" s="64"/>
      <c r="J76" s="64"/>
      <c r="K76" s="49">
        <f t="shared" si="15"/>
        <v>0</v>
      </c>
      <c r="L76" s="50">
        <f t="shared" si="16"/>
        <v>0</v>
      </c>
      <c r="M76" s="48">
        <f t="shared" si="17"/>
        <v>0</v>
      </c>
      <c r="N76" s="48">
        <f t="shared" si="18"/>
        <v>0</v>
      </c>
      <c r="O76" s="48">
        <f t="shared" si="19"/>
        <v>0</v>
      </c>
      <c r="P76" s="49">
        <f t="shared" si="20"/>
        <v>0</v>
      </c>
    </row>
    <row r="77" spans="1:16" x14ac:dyDescent="0.2">
      <c r="A77" s="38">
        <v>7</v>
      </c>
      <c r="B77" s="39"/>
      <c r="C77" s="96" t="s">
        <v>171</v>
      </c>
      <c r="D77" s="25" t="s">
        <v>73</v>
      </c>
      <c r="E77" s="97">
        <f>E72</f>
        <v>32.799999999999997</v>
      </c>
      <c r="F77" s="67"/>
      <c r="G77" s="64"/>
      <c r="H77" s="48">
        <f t="shared" ref="H77" si="22">ROUND(F77*G77,2)</f>
        <v>0</v>
      </c>
      <c r="I77" s="64"/>
      <c r="J77" s="64"/>
      <c r="K77" s="49">
        <f t="shared" si="15"/>
        <v>0</v>
      </c>
      <c r="L77" s="50">
        <f t="shared" si="16"/>
        <v>0</v>
      </c>
      <c r="M77" s="48">
        <f t="shared" si="17"/>
        <v>0</v>
      </c>
      <c r="N77" s="48">
        <f t="shared" si="18"/>
        <v>0</v>
      </c>
      <c r="O77" s="48">
        <f t="shared" si="19"/>
        <v>0</v>
      </c>
      <c r="P77" s="49">
        <f t="shared" si="20"/>
        <v>0</v>
      </c>
    </row>
    <row r="78" spans="1:16" ht="22.5" x14ac:dyDescent="0.2">
      <c r="A78" s="38">
        <v>8</v>
      </c>
      <c r="B78" s="39"/>
      <c r="C78" s="98" t="s">
        <v>153</v>
      </c>
      <c r="D78" s="25" t="s">
        <v>105</v>
      </c>
      <c r="E78" s="97">
        <f>E77*4</f>
        <v>131.19999999999999</v>
      </c>
      <c r="F78" s="67"/>
      <c r="G78" s="64"/>
      <c r="H78" s="48"/>
      <c r="I78" s="64"/>
      <c r="J78" s="64"/>
      <c r="K78" s="49">
        <f t="shared" si="15"/>
        <v>0</v>
      </c>
      <c r="L78" s="50">
        <f t="shared" si="16"/>
        <v>0</v>
      </c>
      <c r="M78" s="48">
        <f t="shared" si="17"/>
        <v>0</v>
      </c>
      <c r="N78" s="48">
        <f t="shared" si="18"/>
        <v>0</v>
      </c>
      <c r="O78" s="48">
        <f t="shared" si="19"/>
        <v>0</v>
      </c>
      <c r="P78" s="49">
        <f t="shared" si="20"/>
        <v>0</v>
      </c>
    </row>
    <row r="79" spans="1:16" x14ac:dyDescent="0.2">
      <c r="A79" s="38">
        <v>9</v>
      </c>
      <c r="B79" s="39"/>
      <c r="C79" s="98" t="s">
        <v>154</v>
      </c>
      <c r="D79" s="25" t="s">
        <v>90</v>
      </c>
      <c r="E79" s="97">
        <v>1</v>
      </c>
      <c r="F79" s="67"/>
      <c r="G79" s="64"/>
      <c r="H79" s="48"/>
      <c r="I79" s="64"/>
      <c r="J79" s="64"/>
      <c r="K79" s="49">
        <f t="shared" si="15"/>
        <v>0</v>
      </c>
      <c r="L79" s="50">
        <f t="shared" si="16"/>
        <v>0</v>
      </c>
      <c r="M79" s="48">
        <f t="shared" si="17"/>
        <v>0</v>
      </c>
      <c r="N79" s="48">
        <f t="shared" si="18"/>
        <v>0</v>
      </c>
      <c r="O79" s="48">
        <f t="shared" si="19"/>
        <v>0</v>
      </c>
      <c r="P79" s="49">
        <f t="shared" si="20"/>
        <v>0</v>
      </c>
    </row>
    <row r="80" spans="1:16" x14ac:dyDescent="0.2">
      <c r="A80" s="38">
        <v>10</v>
      </c>
      <c r="B80" s="39"/>
      <c r="C80" s="96" t="s">
        <v>172</v>
      </c>
      <c r="D80" s="25" t="s">
        <v>73</v>
      </c>
      <c r="E80" s="97">
        <f>E77</f>
        <v>32.799999999999997</v>
      </c>
      <c r="F80" s="67"/>
      <c r="G80" s="64"/>
      <c r="H80" s="48">
        <f t="shared" ref="H80" si="23">ROUND(F80*G80,2)</f>
        <v>0</v>
      </c>
      <c r="I80" s="64"/>
      <c r="J80" s="64">
        <f t="shared" ref="J80" si="24">ROUND(H80*0.06,2)</f>
        <v>0</v>
      </c>
      <c r="K80" s="49">
        <f t="shared" si="15"/>
        <v>0</v>
      </c>
      <c r="L80" s="50">
        <f t="shared" si="16"/>
        <v>0</v>
      </c>
      <c r="M80" s="48">
        <f t="shared" si="17"/>
        <v>0</v>
      </c>
      <c r="N80" s="48">
        <f t="shared" si="18"/>
        <v>0</v>
      </c>
      <c r="O80" s="48">
        <f t="shared" si="19"/>
        <v>0</v>
      </c>
      <c r="P80" s="49">
        <f t="shared" si="20"/>
        <v>0</v>
      </c>
    </row>
    <row r="81" spans="1:16" ht="22.5" x14ac:dyDescent="0.2">
      <c r="A81" s="38">
        <v>11</v>
      </c>
      <c r="B81" s="39"/>
      <c r="C81" s="98" t="s">
        <v>166</v>
      </c>
      <c r="D81" s="25" t="s">
        <v>167</v>
      </c>
      <c r="E81" s="97">
        <f>E80*0.45*1.2</f>
        <v>17.71</v>
      </c>
      <c r="F81" s="67"/>
      <c r="G81" s="64"/>
      <c r="H81" s="48"/>
      <c r="I81" s="64"/>
      <c r="J81" s="64"/>
      <c r="K81" s="49">
        <f t="shared" si="15"/>
        <v>0</v>
      </c>
      <c r="L81" s="50">
        <f t="shared" si="16"/>
        <v>0</v>
      </c>
      <c r="M81" s="48">
        <f t="shared" si="17"/>
        <v>0</v>
      </c>
      <c r="N81" s="48">
        <f t="shared" si="18"/>
        <v>0</v>
      </c>
      <c r="O81" s="48">
        <f t="shared" si="19"/>
        <v>0</v>
      </c>
      <c r="P81" s="49">
        <f t="shared" si="20"/>
        <v>0</v>
      </c>
    </row>
    <row r="82" spans="1:16" x14ac:dyDescent="0.2">
      <c r="A82" s="38">
        <v>12</v>
      </c>
      <c r="B82" s="39"/>
      <c r="C82" s="98" t="s">
        <v>154</v>
      </c>
      <c r="D82" s="25" t="s">
        <v>90</v>
      </c>
      <c r="E82" s="97">
        <v>1</v>
      </c>
      <c r="F82" s="67"/>
      <c r="G82" s="64"/>
      <c r="H82" s="48"/>
      <c r="I82" s="64"/>
      <c r="J82" s="64"/>
      <c r="K82" s="49">
        <f t="shared" si="15"/>
        <v>0</v>
      </c>
      <c r="L82" s="50">
        <f t="shared" si="16"/>
        <v>0</v>
      </c>
      <c r="M82" s="48">
        <f t="shared" si="17"/>
        <v>0</v>
      </c>
      <c r="N82" s="48">
        <f t="shared" si="18"/>
        <v>0</v>
      </c>
      <c r="O82" s="48">
        <f t="shared" si="19"/>
        <v>0</v>
      </c>
      <c r="P82" s="49">
        <f t="shared" si="20"/>
        <v>0</v>
      </c>
    </row>
    <row r="83" spans="1:16" x14ac:dyDescent="0.2">
      <c r="A83" s="38"/>
      <c r="B83" s="39"/>
      <c r="C83" s="95" t="s">
        <v>173</v>
      </c>
      <c r="D83" s="25"/>
      <c r="E83" s="66"/>
      <c r="F83" s="67"/>
      <c r="G83" s="64"/>
      <c r="H83" s="48"/>
      <c r="I83" s="64"/>
      <c r="J83" s="64"/>
      <c r="K83" s="49">
        <f t="shared" si="15"/>
        <v>0</v>
      </c>
      <c r="L83" s="50">
        <f t="shared" si="16"/>
        <v>0</v>
      </c>
      <c r="M83" s="48">
        <f t="shared" si="17"/>
        <v>0</v>
      </c>
      <c r="N83" s="48">
        <f t="shared" si="18"/>
        <v>0</v>
      </c>
      <c r="O83" s="48">
        <f t="shared" si="19"/>
        <v>0</v>
      </c>
      <c r="P83" s="49">
        <f t="shared" si="20"/>
        <v>0</v>
      </c>
    </row>
    <row r="84" spans="1:16" ht="22.5" x14ac:dyDescent="0.2">
      <c r="A84" s="38">
        <v>1</v>
      </c>
      <c r="B84" s="39"/>
      <c r="C84" s="96" t="s">
        <v>174</v>
      </c>
      <c r="D84" s="25" t="s">
        <v>73</v>
      </c>
      <c r="E84" s="97">
        <v>209</v>
      </c>
      <c r="F84" s="67"/>
      <c r="G84" s="64"/>
      <c r="H84" s="48">
        <f t="shared" ref="H84" si="25">ROUND(F84*G84,2)</f>
        <v>0</v>
      </c>
      <c r="I84" s="64"/>
      <c r="J84" s="64"/>
      <c r="K84" s="49">
        <f t="shared" si="15"/>
        <v>0</v>
      </c>
      <c r="L84" s="50">
        <f t="shared" si="16"/>
        <v>0</v>
      </c>
      <c r="M84" s="48">
        <f t="shared" si="17"/>
        <v>0</v>
      </c>
      <c r="N84" s="48">
        <f t="shared" si="18"/>
        <v>0</v>
      </c>
      <c r="O84" s="48">
        <f t="shared" si="19"/>
        <v>0</v>
      </c>
      <c r="P84" s="49">
        <f t="shared" si="20"/>
        <v>0</v>
      </c>
    </row>
    <row r="85" spans="1:16" ht="22.5" x14ac:dyDescent="0.2">
      <c r="A85" s="38">
        <v>2</v>
      </c>
      <c r="B85" s="39"/>
      <c r="C85" s="98" t="s">
        <v>208</v>
      </c>
      <c r="D85" s="25" t="s">
        <v>73</v>
      </c>
      <c r="E85" s="97">
        <f>E84*1.1</f>
        <v>229.9</v>
      </c>
      <c r="F85" s="67"/>
      <c r="G85" s="64"/>
      <c r="H85" s="48"/>
      <c r="I85" s="64"/>
      <c r="J85" s="64"/>
      <c r="K85" s="49">
        <f t="shared" si="15"/>
        <v>0</v>
      </c>
      <c r="L85" s="50">
        <f t="shared" si="16"/>
        <v>0</v>
      </c>
      <c r="M85" s="48">
        <f t="shared" si="17"/>
        <v>0</v>
      </c>
      <c r="N85" s="48">
        <f t="shared" si="18"/>
        <v>0</v>
      </c>
      <c r="O85" s="48">
        <f t="shared" si="19"/>
        <v>0</v>
      </c>
      <c r="P85" s="49">
        <f t="shared" si="20"/>
        <v>0</v>
      </c>
    </row>
    <row r="86" spans="1:16" x14ac:dyDescent="0.2">
      <c r="A86" s="38">
        <v>3</v>
      </c>
      <c r="B86" s="39"/>
      <c r="C86" s="98" t="s">
        <v>104</v>
      </c>
      <c r="D86" s="25" t="s">
        <v>105</v>
      </c>
      <c r="E86" s="97">
        <f>E84*6.5</f>
        <v>1358.5</v>
      </c>
      <c r="F86" s="67"/>
      <c r="G86" s="64"/>
      <c r="H86" s="48"/>
      <c r="I86" s="64"/>
      <c r="J86" s="64"/>
      <c r="K86" s="49">
        <f t="shared" si="15"/>
        <v>0</v>
      </c>
      <c r="L86" s="50">
        <f t="shared" si="16"/>
        <v>0</v>
      </c>
      <c r="M86" s="48">
        <f t="shared" si="17"/>
        <v>0</v>
      </c>
      <c r="N86" s="48">
        <f t="shared" si="18"/>
        <v>0</v>
      </c>
      <c r="O86" s="48">
        <f t="shared" si="19"/>
        <v>0</v>
      </c>
      <c r="P86" s="49">
        <f t="shared" si="20"/>
        <v>0</v>
      </c>
    </row>
    <row r="87" spans="1:16" x14ac:dyDescent="0.2">
      <c r="A87" s="38">
        <v>4</v>
      </c>
      <c r="B87" s="39"/>
      <c r="C87" s="98" t="s">
        <v>106</v>
      </c>
      <c r="D87" s="25" t="s">
        <v>90</v>
      </c>
      <c r="E87" s="97">
        <v>1</v>
      </c>
      <c r="F87" s="67"/>
      <c r="G87" s="64"/>
      <c r="H87" s="48"/>
      <c r="I87" s="64"/>
      <c r="J87" s="64"/>
      <c r="K87" s="49">
        <f t="shared" si="15"/>
        <v>0</v>
      </c>
      <c r="L87" s="50">
        <f t="shared" si="16"/>
        <v>0</v>
      </c>
      <c r="M87" s="48">
        <f t="shared" si="17"/>
        <v>0</v>
      </c>
      <c r="N87" s="48">
        <f t="shared" si="18"/>
        <v>0</v>
      </c>
      <c r="O87" s="48">
        <f t="shared" si="19"/>
        <v>0</v>
      </c>
      <c r="P87" s="49">
        <f t="shared" si="20"/>
        <v>0</v>
      </c>
    </row>
    <row r="88" spans="1:16" ht="22.5" x14ac:dyDescent="0.2">
      <c r="A88" s="38">
        <v>5</v>
      </c>
      <c r="B88" s="39"/>
      <c r="C88" s="96" t="s">
        <v>175</v>
      </c>
      <c r="D88" s="25" t="s">
        <v>73</v>
      </c>
      <c r="E88" s="97">
        <f>E84</f>
        <v>209</v>
      </c>
      <c r="F88" s="67"/>
      <c r="G88" s="64"/>
      <c r="H88" s="48">
        <f t="shared" ref="H88" si="26">ROUND(F88*G88,2)</f>
        <v>0</v>
      </c>
      <c r="I88" s="64"/>
      <c r="J88" s="64"/>
      <c r="K88" s="49">
        <f t="shared" si="15"/>
        <v>0</v>
      </c>
      <c r="L88" s="50">
        <f t="shared" si="16"/>
        <v>0</v>
      </c>
      <c r="M88" s="48">
        <f t="shared" si="17"/>
        <v>0</v>
      </c>
      <c r="N88" s="48">
        <f t="shared" si="18"/>
        <v>0</v>
      </c>
      <c r="O88" s="48">
        <f t="shared" si="19"/>
        <v>0</v>
      </c>
      <c r="P88" s="49">
        <f t="shared" si="20"/>
        <v>0</v>
      </c>
    </row>
    <row r="89" spans="1:16" ht="22.5" x14ac:dyDescent="0.2">
      <c r="A89" s="38">
        <v>6</v>
      </c>
      <c r="B89" s="39"/>
      <c r="C89" s="98" t="s">
        <v>149</v>
      </c>
      <c r="D89" s="25" t="s">
        <v>73</v>
      </c>
      <c r="E89" s="97">
        <f>E88*1.25</f>
        <v>261.25</v>
      </c>
      <c r="F89" s="67"/>
      <c r="G89" s="64"/>
      <c r="H89" s="48"/>
      <c r="I89" s="64"/>
      <c r="J89" s="64"/>
      <c r="K89" s="49">
        <f t="shared" si="15"/>
        <v>0</v>
      </c>
      <c r="L89" s="50">
        <f t="shared" si="16"/>
        <v>0</v>
      </c>
      <c r="M89" s="48">
        <f t="shared" si="17"/>
        <v>0</v>
      </c>
      <c r="N89" s="48">
        <f t="shared" si="18"/>
        <v>0</v>
      </c>
      <c r="O89" s="48">
        <f t="shared" si="19"/>
        <v>0</v>
      </c>
      <c r="P89" s="49">
        <f t="shared" si="20"/>
        <v>0</v>
      </c>
    </row>
    <row r="90" spans="1:16" ht="22.5" x14ac:dyDescent="0.2">
      <c r="A90" s="38">
        <v>7</v>
      </c>
      <c r="B90" s="39"/>
      <c r="C90" s="98" t="s">
        <v>176</v>
      </c>
      <c r="D90" s="25" t="s">
        <v>63</v>
      </c>
      <c r="E90" s="97">
        <f>168.42*1.1</f>
        <v>185.26</v>
      </c>
      <c r="F90" s="67"/>
      <c r="G90" s="64"/>
      <c r="H90" s="48"/>
      <c r="I90" s="64"/>
      <c r="J90" s="64"/>
      <c r="K90" s="49">
        <f t="shared" si="15"/>
        <v>0</v>
      </c>
      <c r="L90" s="50">
        <f t="shared" si="16"/>
        <v>0</v>
      </c>
      <c r="M90" s="48">
        <f t="shared" si="17"/>
        <v>0</v>
      </c>
      <c r="N90" s="48">
        <f t="shared" si="18"/>
        <v>0</v>
      </c>
      <c r="O90" s="48">
        <f t="shared" si="19"/>
        <v>0</v>
      </c>
      <c r="P90" s="49">
        <f t="shared" si="20"/>
        <v>0</v>
      </c>
    </row>
    <row r="91" spans="1:16" x14ac:dyDescent="0.2">
      <c r="A91" s="38">
        <v>8</v>
      </c>
      <c r="B91" s="39"/>
      <c r="C91" s="98" t="s">
        <v>104</v>
      </c>
      <c r="D91" s="25" t="s">
        <v>105</v>
      </c>
      <c r="E91" s="97">
        <f>E88*5</f>
        <v>1045</v>
      </c>
      <c r="F91" s="67"/>
      <c r="G91" s="64"/>
      <c r="H91" s="48"/>
      <c r="I91" s="64"/>
      <c r="J91" s="64"/>
      <c r="K91" s="49">
        <f t="shared" si="15"/>
        <v>0</v>
      </c>
      <c r="L91" s="50">
        <f t="shared" si="16"/>
        <v>0</v>
      </c>
      <c r="M91" s="48">
        <f t="shared" si="17"/>
        <v>0</v>
      </c>
      <c r="N91" s="48">
        <f t="shared" si="18"/>
        <v>0</v>
      </c>
      <c r="O91" s="48">
        <f t="shared" si="19"/>
        <v>0</v>
      </c>
      <c r="P91" s="49">
        <f t="shared" si="20"/>
        <v>0</v>
      </c>
    </row>
    <row r="92" spans="1:16" x14ac:dyDescent="0.2">
      <c r="A92" s="38">
        <v>9</v>
      </c>
      <c r="B92" s="39"/>
      <c r="C92" s="98" t="s">
        <v>150</v>
      </c>
      <c r="D92" s="25" t="s">
        <v>90</v>
      </c>
      <c r="E92" s="97">
        <v>1</v>
      </c>
      <c r="F92" s="67"/>
      <c r="G92" s="64"/>
      <c r="H92" s="48"/>
      <c r="I92" s="64"/>
      <c r="J92" s="64"/>
      <c r="K92" s="49">
        <f t="shared" si="15"/>
        <v>0</v>
      </c>
      <c r="L92" s="50">
        <f t="shared" si="16"/>
        <v>0</v>
      </c>
      <c r="M92" s="48">
        <f t="shared" si="17"/>
        <v>0</v>
      </c>
      <c r="N92" s="48">
        <f t="shared" si="18"/>
        <v>0</v>
      </c>
      <c r="O92" s="48">
        <f t="shared" si="19"/>
        <v>0</v>
      </c>
      <c r="P92" s="49">
        <f t="shared" si="20"/>
        <v>0</v>
      </c>
    </row>
    <row r="93" spans="1:16" ht="22.5" x14ac:dyDescent="0.2">
      <c r="A93" s="38">
        <v>10</v>
      </c>
      <c r="B93" s="39"/>
      <c r="C93" s="98" t="s">
        <v>151</v>
      </c>
      <c r="D93" s="25" t="s">
        <v>105</v>
      </c>
      <c r="E93" s="97">
        <f>E88*0.25</f>
        <v>52.25</v>
      </c>
      <c r="F93" s="67"/>
      <c r="G93" s="64"/>
      <c r="H93" s="48"/>
      <c r="I93" s="64"/>
      <c r="J93" s="64"/>
      <c r="K93" s="49">
        <f t="shared" si="15"/>
        <v>0</v>
      </c>
      <c r="L93" s="50">
        <f t="shared" si="16"/>
        <v>0</v>
      </c>
      <c r="M93" s="48">
        <f t="shared" si="17"/>
        <v>0</v>
      </c>
      <c r="N93" s="48">
        <f t="shared" si="18"/>
        <v>0</v>
      </c>
      <c r="O93" s="48">
        <f t="shared" si="19"/>
        <v>0</v>
      </c>
      <c r="P93" s="49">
        <f t="shared" si="20"/>
        <v>0</v>
      </c>
    </row>
    <row r="94" spans="1:16" ht="22.5" x14ac:dyDescent="0.2">
      <c r="A94" s="38">
        <v>11</v>
      </c>
      <c r="B94" s="39"/>
      <c r="C94" s="96" t="s">
        <v>177</v>
      </c>
      <c r="D94" s="25" t="s">
        <v>73</v>
      </c>
      <c r="E94" s="97">
        <v>162.30000000000001</v>
      </c>
      <c r="F94" s="67"/>
      <c r="G94" s="64"/>
      <c r="H94" s="48">
        <f t="shared" ref="H94" si="27">ROUND(F94*G94,2)</f>
        <v>0</v>
      </c>
      <c r="I94" s="64"/>
      <c r="J94" s="64"/>
      <c r="K94" s="49">
        <f t="shared" si="15"/>
        <v>0</v>
      </c>
      <c r="L94" s="50">
        <f t="shared" si="16"/>
        <v>0</v>
      </c>
      <c r="M94" s="48">
        <f t="shared" si="17"/>
        <v>0</v>
      </c>
      <c r="N94" s="48">
        <f t="shared" si="18"/>
        <v>0</v>
      </c>
      <c r="O94" s="48">
        <f t="shared" si="19"/>
        <v>0</v>
      </c>
      <c r="P94" s="49">
        <f t="shared" si="20"/>
        <v>0</v>
      </c>
    </row>
    <row r="95" spans="1:16" ht="22.5" x14ac:dyDescent="0.2">
      <c r="A95" s="38">
        <v>12</v>
      </c>
      <c r="B95" s="39"/>
      <c r="C95" s="98" t="s">
        <v>153</v>
      </c>
      <c r="D95" s="25" t="s">
        <v>105</v>
      </c>
      <c r="E95" s="97">
        <f>E94*4</f>
        <v>649.20000000000005</v>
      </c>
      <c r="F95" s="67"/>
      <c r="G95" s="64"/>
      <c r="H95" s="48"/>
      <c r="I95" s="64"/>
      <c r="J95" s="64"/>
      <c r="K95" s="49">
        <f t="shared" si="15"/>
        <v>0</v>
      </c>
      <c r="L95" s="50">
        <f t="shared" si="16"/>
        <v>0</v>
      </c>
      <c r="M95" s="48">
        <f t="shared" si="17"/>
        <v>0</v>
      </c>
      <c r="N95" s="48">
        <f t="shared" si="18"/>
        <v>0</v>
      </c>
      <c r="O95" s="48">
        <f t="shared" si="19"/>
        <v>0</v>
      </c>
      <c r="P95" s="49">
        <f t="shared" si="20"/>
        <v>0</v>
      </c>
    </row>
    <row r="96" spans="1:16" x14ac:dyDescent="0.2">
      <c r="A96" s="38">
        <v>13</v>
      </c>
      <c r="B96" s="39"/>
      <c r="C96" s="98" t="s">
        <v>154</v>
      </c>
      <c r="D96" s="25" t="s">
        <v>90</v>
      </c>
      <c r="E96" s="97">
        <v>1</v>
      </c>
      <c r="F96" s="67"/>
      <c r="G96" s="64"/>
      <c r="H96" s="48"/>
      <c r="I96" s="64"/>
      <c r="J96" s="64"/>
      <c r="K96" s="49">
        <f t="shared" si="15"/>
        <v>0</v>
      </c>
      <c r="L96" s="50">
        <f t="shared" si="16"/>
        <v>0</v>
      </c>
      <c r="M96" s="48">
        <f t="shared" si="17"/>
        <v>0</v>
      </c>
      <c r="N96" s="48">
        <f t="shared" si="18"/>
        <v>0</v>
      </c>
      <c r="O96" s="48">
        <f t="shared" si="19"/>
        <v>0</v>
      </c>
      <c r="P96" s="49">
        <f t="shared" si="20"/>
        <v>0</v>
      </c>
    </row>
    <row r="97" spans="1:16" ht="22.5" x14ac:dyDescent="0.2">
      <c r="A97" s="38">
        <v>14</v>
      </c>
      <c r="B97" s="39"/>
      <c r="C97" s="96" t="s">
        <v>178</v>
      </c>
      <c r="D97" s="25" t="s">
        <v>73</v>
      </c>
      <c r="E97" s="97">
        <f>E94</f>
        <v>162.30000000000001</v>
      </c>
      <c r="F97" s="67"/>
      <c r="G97" s="64"/>
      <c r="H97" s="48">
        <f t="shared" ref="H97" si="28">ROUND(F97*G97,2)</f>
        <v>0</v>
      </c>
      <c r="I97" s="64"/>
      <c r="J97" s="64"/>
      <c r="K97" s="49">
        <f t="shared" si="15"/>
        <v>0</v>
      </c>
      <c r="L97" s="50">
        <f t="shared" si="16"/>
        <v>0</v>
      </c>
      <c r="M97" s="48">
        <f t="shared" si="17"/>
        <v>0</v>
      </c>
      <c r="N97" s="48">
        <f t="shared" si="18"/>
        <v>0</v>
      </c>
      <c r="O97" s="48">
        <f t="shared" si="19"/>
        <v>0</v>
      </c>
      <c r="P97" s="49">
        <f t="shared" si="20"/>
        <v>0</v>
      </c>
    </row>
    <row r="98" spans="1:16" ht="22.5" x14ac:dyDescent="0.2">
      <c r="A98" s="38">
        <v>15</v>
      </c>
      <c r="B98" s="39"/>
      <c r="C98" s="98" t="s">
        <v>166</v>
      </c>
      <c r="D98" s="25" t="s">
        <v>167</v>
      </c>
      <c r="E98" s="97">
        <f>E97*0.45*1.2</f>
        <v>87.64</v>
      </c>
      <c r="F98" s="67"/>
      <c r="G98" s="64"/>
      <c r="H98" s="48"/>
      <c r="I98" s="64"/>
      <c r="J98" s="64"/>
      <c r="K98" s="49">
        <f t="shared" si="15"/>
        <v>0</v>
      </c>
      <c r="L98" s="50">
        <f t="shared" si="16"/>
        <v>0</v>
      </c>
      <c r="M98" s="48">
        <f t="shared" si="17"/>
        <v>0</v>
      </c>
      <c r="N98" s="48">
        <f t="shared" si="18"/>
        <v>0</v>
      </c>
      <c r="O98" s="48">
        <f t="shared" si="19"/>
        <v>0</v>
      </c>
      <c r="P98" s="49">
        <f t="shared" si="20"/>
        <v>0</v>
      </c>
    </row>
    <row r="99" spans="1:16" x14ac:dyDescent="0.2">
      <c r="A99" s="38">
        <v>16</v>
      </c>
      <c r="B99" s="39"/>
      <c r="C99" s="98" t="s">
        <v>154</v>
      </c>
      <c r="D99" s="25" t="s">
        <v>90</v>
      </c>
      <c r="E99" s="97">
        <v>1</v>
      </c>
      <c r="F99" s="67"/>
      <c r="G99" s="64"/>
      <c r="H99" s="48"/>
      <c r="I99" s="64"/>
      <c r="J99" s="64"/>
      <c r="K99" s="49">
        <f t="shared" si="15"/>
        <v>0</v>
      </c>
      <c r="L99" s="50">
        <f t="shared" si="16"/>
        <v>0</v>
      </c>
      <c r="M99" s="48">
        <f t="shared" si="17"/>
        <v>0</v>
      </c>
      <c r="N99" s="48">
        <f t="shared" si="18"/>
        <v>0</v>
      </c>
      <c r="O99" s="48">
        <f t="shared" si="19"/>
        <v>0</v>
      </c>
      <c r="P99" s="49">
        <f t="shared" si="20"/>
        <v>0</v>
      </c>
    </row>
    <row r="100" spans="1:16" x14ac:dyDescent="0.2">
      <c r="A100" s="38"/>
      <c r="B100" s="39"/>
      <c r="C100" s="95" t="s">
        <v>179</v>
      </c>
      <c r="D100" s="25"/>
      <c r="E100" s="66"/>
      <c r="F100" s="67"/>
      <c r="G100" s="64"/>
      <c r="H100" s="48"/>
      <c r="I100" s="64"/>
      <c r="J100" s="64"/>
      <c r="K100" s="49">
        <f t="shared" si="15"/>
        <v>0</v>
      </c>
      <c r="L100" s="50">
        <f t="shared" si="16"/>
        <v>0</v>
      </c>
      <c r="M100" s="48">
        <f t="shared" si="17"/>
        <v>0</v>
      </c>
      <c r="N100" s="48">
        <f t="shared" si="18"/>
        <v>0</v>
      </c>
      <c r="O100" s="48">
        <f t="shared" si="19"/>
        <v>0</v>
      </c>
      <c r="P100" s="49">
        <f t="shared" si="20"/>
        <v>0</v>
      </c>
    </row>
    <row r="101" spans="1:16" x14ac:dyDescent="0.2">
      <c r="A101" s="38"/>
      <c r="B101" s="39"/>
      <c r="C101" s="100" t="s">
        <v>180</v>
      </c>
      <c r="D101" s="25"/>
      <c r="E101" s="66"/>
      <c r="F101" s="67"/>
      <c r="G101" s="64"/>
      <c r="H101" s="48"/>
      <c r="I101" s="64"/>
      <c r="J101" s="64"/>
      <c r="K101" s="49">
        <f t="shared" si="15"/>
        <v>0</v>
      </c>
      <c r="L101" s="50">
        <f t="shared" si="16"/>
        <v>0</v>
      </c>
      <c r="M101" s="48">
        <f t="shared" si="17"/>
        <v>0</v>
      </c>
      <c r="N101" s="48">
        <f t="shared" si="18"/>
        <v>0</v>
      </c>
      <c r="O101" s="48">
        <f t="shared" si="19"/>
        <v>0</v>
      </c>
      <c r="P101" s="49">
        <f t="shared" si="20"/>
        <v>0</v>
      </c>
    </row>
    <row r="102" spans="1:16" ht="22.5" x14ac:dyDescent="0.2">
      <c r="A102" s="38">
        <v>1</v>
      </c>
      <c r="B102" s="39"/>
      <c r="C102" s="96" t="s">
        <v>181</v>
      </c>
      <c r="D102" s="25" t="s">
        <v>61</v>
      </c>
      <c r="E102" s="97">
        <v>88.84</v>
      </c>
      <c r="F102" s="67"/>
      <c r="G102" s="64"/>
      <c r="H102" s="48">
        <f t="shared" ref="H102:H110" si="29">ROUND(F102*G102,2)</f>
        <v>0</v>
      </c>
      <c r="I102" s="64"/>
      <c r="J102" s="64">
        <f t="shared" ref="J102" si="30">ROUND(H102*0.07,2)</f>
        <v>0</v>
      </c>
      <c r="K102" s="49">
        <f t="shared" si="15"/>
        <v>0</v>
      </c>
      <c r="L102" s="50">
        <f t="shared" si="16"/>
        <v>0</v>
      </c>
      <c r="M102" s="48">
        <f t="shared" si="17"/>
        <v>0</v>
      </c>
      <c r="N102" s="48">
        <f t="shared" si="18"/>
        <v>0</v>
      </c>
      <c r="O102" s="48">
        <f t="shared" si="19"/>
        <v>0</v>
      </c>
      <c r="P102" s="49">
        <f t="shared" si="20"/>
        <v>0</v>
      </c>
    </row>
    <row r="103" spans="1:16" ht="22.5" x14ac:dyDescent="0.2">
      <c r="A103" s="38">
        <v>2</v>
      </c>
      <c r="B103" s="39"/>
      <c r="C103" s="98" t="s">
        <v>209</v>
      </c>
      <c r="D103" s="25" t="s">
        <v>61</v>
      </c>
      <c r="E103" s="97">
        <f>E102*1.2</f>
        <v>106.61</v>
      </c>
      <c r="F103" s="67"/>
      <c r="G103" s="64"/>
      <c r="H103" s="48"/>
      <c r="I103" s="64"/>
      <c r="J103" s="64"/>
      <c r="K103" s="49">
        <f t="shared" si="15"/>
        <v>0</v>
      </c>
      <c r="L103" s="50">
        <f t="shared" si="16"/>
        <v>0</v>
      </c>
      <c r="M103" s="48">
        <f t="shared" si="17"/>
        <v>0</v>
      </c>
      <c r="N103" s="48">
        <f t="shared" si="18"/>
        <v>0</v>
      </c>
      <c r="O103" s="48">
        <f t="shared" si="19"/>
        <v>0</v>
      </c>
      <c r="P103" s="49">
        <f t="shared" si="20"/>
        <v>0</v>
      </c>
    </row>
    <row r="104" spans="1:16" ht="22.5" x14ac:dyDescent="0.2">
      <c r="A104" s="38">
        <v>3</v>
      </c>
      <c r="B104" s="39"/>
      <c r="C104" s="96" t="s">
        <v>182</v>
      </c>
      <c r="D104" s="25" t="s">
        <v>61</v>
      </c>
      <c r="E104" s="97">
        <v>19.16</v>
      </c>
      <c r="F104" s="67"/>
      <c r="G104" s="64"/>
      <c r="H104" s="48">
        <f t="shared" si="29"/>
        <v>0</v>
      </c>
      <c r="I104" s="64"/>
      <c r="J104" s="64"/>
      <c r="K104" s="49">
        <f t="shared" si="15"/>
        <v>0</v>
      </c>
      <c r="L104" s="50">
        <f t="shared" si="16"/>
        <v>0</v>
      </c>
      <c r="M104" s="48">
        <f t="shared" si="17"/>
        <v>0</v>
      </c>
      <c r="N104" s="48">
        <f t="shared" si="18"/>
        <v>0</v>
      </c>
      <c r="O104" s="48">
        <f t="shared" si="19"/>
        <v>0</v>
      </c>
      <c r="P104" s="49">
        <f t="shared" si="20"/>
        <v>0</v>
      </c>
    </row>
    <row r="105" spans="1:16" ht="22.5" x14ac:dyDescent="0.2">
      <c r="A105" s="38">
        <v>4</v>
      </c>
      <c r="B105" s="39"/>
      <c r="C105" s="98" t="s">
        <v>210</v>
      </c>
      <c r="D105" s="25" t="s">
        <v>61</v>
      </c>
      <c r="E105" s="97">
        <f>E104*1.2</f>
        <v>22.99</v>
      </c>
      <c r="F105" s="67"/>
      <c r="G105" s="64"/>
      <c r="H105" s="48"/>
      <c r="I105" s="64"/>
      <c r="J105" s="64"/>
      <c r="K105" s="49">
        <f t="shared" si="15"/>
        <v>0</v>
      </c>
      <c r="L105" s="50">
        <f t="shared" si="16"/>
        <v>0</v>
      </c>
      <c r="M105" s="48">
        <f t="shared" si="17"/>
        <v>0</v>
      </c>
      <c r="N105" s="48">
        <f t="shared" si="18"/>
        <v>0</v>
      </c>
      <c r="O105" s="48">
        <f t="shared" si="19"/>
        <v>0</v>
      </c>
      <c r="P105" s="49">
        <f t="shared" si="20"/>
        <v>0</v>
      </c>
    </row>
    <row r="106" spans="1:16" ht="33.75" x14ac:dyDescent="0.2">
      <c r="A106" s="38">
        <v>5</v>
      </c>
      <c r="B106" s="39"/>
      <c r="C106" s="96" t="s">
        <v>183</v>
      </c>
      <c r="D106" s="25" t="s">
        <v>61</v>
      </c>
      <c r="E106" s="97">
        <v>4.96</v>
      </c>
      <c r="F106" s="67"/>
      <c r="G106" s="64"/>
      <c r="H106" s="48">
        <f t="shared" si="29"/>
        <v>0</v>
      </c>
      <c r="I106" s="64"/>
      <c r="J106" s="64"/>
      <c r="K106" s="49">
        <f t="shared" si="15"/>
        <v>0</v>
      </c>
      <c r="L106" s="50">
        <f t="shared" si="16"/>
        <v>0</v>
      </c>
      <c r="M106" s="48">
        <f t="shared" si="17"/>
        <v>0</v>
      </c>
      <c r="N106" s="48">
        <f t="shared" si="18"/>
        <v>0</v>
      </c>
      <c r="O106" s="48">
        <f t="shared" si="19"/>
        <v>0</v>
      </c>
      <c r="P106" s="49">
        <f t="shared" si="20"/>
        <v>0</v>
      </c>
    </row>
    <row r="107" spans="1:16" ht="22.5" x14ac:dyDescent="0.2">
      <c r="A107" s="38">
        <v>6</v>
      </c>
      <c r="B107" s="39"/>
      <c r="C107" s="98" t="s">
        <v>211</v>
      </c>
      <c r="D107" s="25" t="s">
        <v>61</v>
      </c>
      <c r="E107" s="97">
        <f>E106*1.2</f>
        <v>5.95</v>
      </c>
      <c r="F107" s="67"/>
      <c r="G107" s="64"/>
      <c r="H107" s="48"/>
      <c r="I107" s="64"/>
      <c r="J107" s="64"/>
      <c r="K107" s="49">
        <f t="shared" si="15"/>
        <v>0</v>
      </c>
      <c r="L107" s="50">
        <f t="shared" si="16"/>
        <v>0</v>
      </c>
      <c r="M107" s="48">
        <f t="shared" si="17"/>
        <v>0</v>
      </c>
      <c r="N107" s="48">
        <f t="shared" si="18"/>
        <v>0</v>
      </c>
      <c r="O107" s="48">
        <f t="shared" si="19"/>
        <v>0</v>
      </c>
      <c r="P107" s="49">
        <f t="shared" si="20"/>
        <v>0</v>
      </c>
    </row>
    <row r="108" spans="1:16" x14ac:dyDescent="0.2">
      <c r="A108" s="38">
        <v>7</v>
      </c>
      <c r="B108" s="39"/>
      <c r="C108" s="96" t="s">
        <v>184</v>
      </c>
      <c r="D108" s="25" t="s">
        <v>73</v>
      </c>
      <c r="E108" s="97">
        <v>60.97</v>
      </c>
      <c r="F108" s="67"/>
      <c r="G108" s="64"/>
      <c r="H108" s="48">
        <f t="shared" si="29"/>
        <v>0</v>
      </c>
      <c r="I108" s="64"/>
      <c r="J108" s="64"/>
      <c r="K108" s="49">
        <f t="shared" si="15"/>
        <v>0</v>
      </c>
      <c r="L108" s="50">
        <f t="shared" si="16"/>
        <v>0</v>
      </c>
      <c r="M108" s="48">
        <f t="shared" si="17"/>
        <v>0</v>
      </c>
      <c r="N108" s="48">
        <f t="shared" si="18"/>
        <v>0</v>
      </c>
      <c r="O108" s="48">
        <f t="shared" si="19"/>
        <v>0</v>
      </c>
      <c r="P108" s="49">
        <f t="shared" si="20"/>
        <v>0</v>
      </c>
    </row>
    <row r="109" spans="1:16" x14ac:dyDescent="0.2">
      <c r="A109" s="38">
        <v>8</v>
      </c>
      <c r="B109" s="39"/>
      <c r="C109" s="98" t="s">
        <v>212</v>
      </c>
      <c r="D109" s="25" t="s">
        <v>73</v>
      </c>
      <c r="E109" s="97">
        <f>E108*1.1</f>
        <v>67.069999999999993</v>
      </c>
      <c r="F109" s="67"/>
      <c r="G109" s="64"/>
      <c r="H109" s="48"/>
      <c r="I109" s="64"/>
      <c r="J109" s="64"/>
      <c r="K109" s="49">
        <f t="shared" si="15"/>
        <v>0</v>
      </c>
      <c r="L109" s="50">
        <f t="shared" si="16"/>
        <v>0</v>
      </c>
      <c r="M109" s="48">
        <f t="shared" si="17"/>
        <v>0</v>
      </c>
      <c r="N109" s="48">
        <f t="shared" si="18"/>
        <v>0</v>
      </c>
      <c r="O109" s="48">
        <f t="shared" si="19"/>
        <v>0</v>
      </c>
      <c r="P109" s="49">
        <f t="shared" si="20"/>
        <v>0</v>
      </c>
    </row>
    <row r="110" spans="1:16" ht="22.5" x14ac:dyDescent="0.2">
      <c r="A110" s="38">
        <v>9</v>
      </c>
      <c r="B110" s="39"/>
      <c r="C110" s="96" t="s">
        <v>185</v>
      </c>
      <c r="D110" s="25" t="s">
        <v>63</v>
      </c>
      <c r="E110" s="97">
        <v>46</v>
      </c>
      <c r="F110" s="67"/>
      <c r="G110" s="64"/>
      <c r="H110" s="48">
        <f t="shared" si="29"/>
        <v>0</v>
      </c>
      <c r="I110" s="64"/>
      <c r="J110" s="64"/>
      <c r="K110" s="49">
        <f t="shared" si="15"/>
        <v>0</v>
      </c>
      <c r="L110" s="50">
        <f t="shared" si="16"/>
        <v>0</v>
      </c>
      <c r="M110" s="48">
        <f t="shared" si="17"/>
        <v>0</v>
      </c>
      <c r="N110" s="48">
        <f t="shared" si="18"/>
        <v>0</v>
      </c>
      <c r="O110" s="48">
        <f t="shared" si="19"/>
        <v>0</v>
      </c>
      <c r="P110" s="49">
        <f t="shared" si="20"/>
        <v>0</v>
      </c>
    </row>
    <row r="111" spans="1:16" ht="10.15" x14ac:dyDescent="0.2">
      <c r="A111" s="38">
        <v>10</v>
      </c>
      <c r="B111" s="39"/>
      <c r="C111" s="98" t="s">
        <v>213</v>
      </c>
      <c r="D111" s="25" t="s">
        <v>61</v>
      </c>
      <c r="E111" s="97">
        <f>E110*0.04</f>
        <v>1.84</v>
      </c>
      <c r="F111" s="67"/>
      <c r="G111" s="64"/>
      <c r="H111" s="48"/>
      <c r="I111" s="64"/>
      <c r="J111" s="64"/>
      <c r="K111" s="49">
        <f t="shared" si="15"/>
        <v>0</v>
      </c>
      <c r="L111" s="50">
        <f t="shared" si="16"/>
        <v>0</v>
      </c>
      <c r="M111" s="48">
        <f t="shared" si="17"/>
        <v>0</v>
      </c>
      <c r="N111" s="48">
        <f t="shared" si="18"/>
        <v>0</v>
      </c>
      <c r="O111" s="48">
        <f t="shared" si="19"/>
        <v>0</v>
      </c>
      <c r="P111" s="49">
        <f t="shared" si="20"/>
        <v>0</v>
      </c>
    </row>
    <row r="112" spans="1:16" ht="10.15" x14ac:dyDescent="0.2">
      <c r="A112" s="38">
        <v>11</v>
      </c>
      <c r="B112" s="39"/>
      <c r="C112" s="98" t="s">
        <v>214</v>
      </c>
      <c r="D112" s="25" t="s">
        <v>63</v>
      </c>
      <c r="E112" s="97">
        <f>E110*1.1</f>
        <v>50.6</v>
      </c>
      <c r="F112" s="67"/>
      <c r="G112" s="64"/>
      <c r="H112" s="48"/>
      <c r="I112" s="64"/>
      <c r="J112" s="64"/>
      <c r="K112" s="49">
        <f t="shared" si="15"/>
        <v>0</v>
      </c>
      <c r="L112" s="50">
        <f t="shared" si="16"/>
        <v>0</v>
      </c>
      <c r="M112" s="48">
        <f t="shared" si="17"/>
        <v>0</v>
      </c>
      <c r="N112" s="48">
        <f t="shared" si="18"/>
        <v>0</v>
      </c>
      <c r="O112" s="48">
        <f t="shared" si="19"/>
        <v>0</v>
      </c>
      <c r="P112" s="49">
        <f t="shared" si="20"/>
        <v>0</v>
      </c>
    </row>
    <row r="113" spans="1:16" ht="31.5" x14ac:dyDescent="0.2">
      <c r="A113" s="38"/>
      <c r="B113" s="39"/>
      <c r="C113" s="100" t="s">
        <v>186</v>
      </c>
      <c r="D113" s="25"/>
      <c r="E113" s="66"/>
      <c r="F113" s="67"/>
      <c r="G113" s="64"/>
      <c r="H113" s="48"/>
      <c r="I113" s="64"/>
      <c r="J113" s="64"/>
      <c r="K113" s="49">
        <f t="shared" si="15"/>
        <v>0</v>
      </c>
      <c r="L113" s="50">
        <f t="shared" si="16"/>
        <v>0</v>
      </c>
      <c r="M113" s="48">
        <f t="shared" si="17"/>
        <v>0</v>
      </c>
      <c r="N113" s="48">
        <f t="shared" si="18"/>
        <v>0</v>
      </c>
      <c r="O113" s="48">
        <f t="shared" si="19"/>
        <v>0</v>
      </c>
      <c r="P113" s="49">
        <f t="shared" si="20"/>
        <v>0</v>
      </c>
    </row>
    <row r="114" spans="1:16" ht="22.5" x14ac:dyDescent="0.2">
      <c r="A114" s="38">
        <v>1</v>
      </c>
      <c r="B114" s="39"/>
      <c r="C114" s="96" t="s">
        <v>187</v>
      </c>
      <c r="D114" s="25" t="s">
        <v>61</v>
      </c>
      <c r="E114" s="97">
        <v>15.6</v>
      </c>
      <c r="F114" s="67"/>
      <c r="G114" s="64"/>
      <c r="H114" s="48">
        <f t="shared" ref="H114" si="31">ROUND(F114*G114,2)</f>
        <v>0</v>
      </c>
      <c r="I114" s="64"/>
      <c r="J114" s="64"/>
      <c r="K114" s="49">
        <f t="shared" si="15"/>
        <v>0</v>
      </c>
      <c r="L114" s="50">
        <f t="shared" si="16"/>
        <v>0</v>
      </c>
      <c r="M114" s="48">
        <f t="shared" si="17"/>
        <v>0</v>
      </c>
      <c r="N114" s="48">
        <f t="shared" si="18"/>
        <v>0</v>
      </c>
      <c r="O114" s="48">
        <f t="shared" si="19"/>
        <v>0</v>
      </c>
      <c r="P114" s="49">
        <f t="shared" si="20"/>
        <v>0</v>
      </c>
    </row>
    <row r="115" spans="1:16" ht="22.5" x14ac:dyDescent="0.2">
      <c r="A115" s="38">
        <v>2</v>
      </c>
      <c r="B115" s="39"/>
      <c r="C115" s="98" t="s">
        <v>215</v>
      </c>
      <c r="D115" s="25" t="s">
        <v>61</v>
      </c>
      <c r="E115" s="97">
        <f>E114*1.2</f>
        <v>18.72</v>
      </c>
      <c r="F115" s="67"/>
      <c r="G115" s="64"/>
      <c r="H115" s="48"/>
      <c r="I115" s="64"/>
      <c r="J115" s="64"/>
      <c r="K115" s="49">
        <f t="shared" si="15"/>
        <v>0</v>
      </c>
      <c r="L115" s="50">
        <f t="shared" si="16"/>
        <v>0</v>
      </c>
      <c r="M115" s="48">
        <f t="shared" si="17"/>
        <v>0</v>
      </c>
      <c r="N115" s="48">
        <f t="shared" si="18"/>
        <v>0</v>
      </c>
      <c r="O115" s="48">
        <f t="shared" si="19"/>
        <v>0</v>
      </c>
      <c r="P115" s="49">
        <f t="shared" si="20"/>
        <v>0</v>
      </c>
    </row>
    <row r="116" spans="1:16" ht="33.75" x14ac:dyDescent="0.2">
      <c r="A116" s="38">
        <v>3</v>
      </c>
      <c r="B116" s="39"/>
      <c r="C116" s="96" t="s">
        <v>188</v>
      </c>
      <c r="D116" s="25" t="s">
        <v>61</v>
      </c>
      <c r="E116" s="97">
        <v>9.36</v>
      </c>
      <c r="F116" s="67"/>
      <c r="G116" s="64"/>
      <c r="H116" s="48">
        <f t="shared" ref="H116" si="32">ROUND(F116*G116,2)</f>
        <v>0</v>
      </c>
      <c r="I116" s="64"/>
      <c r="J116" s="64"/>
      <c r="K116" s="49">
        <f t="shared" si="15"/>
        <v>0</v>
      </c>
      <c r="L116" s="50">
        <f t="shared" si="16"/>
        <v>0</v>
      </c>
      <c r="M116" s="48">
        <f t="shared" si="17"/>
        <v>0</v>
      </c>
      <c r="N116" s="48">
        <f t="shared" si="18"/>
        <v>0</v>
      </c>
      <c r="O116" s="48">
        <f t="shared" si="19"/>
        <v>0</v>
      </c>
      <c r="P116" s="49">
        <f t="shared" si="20"/>
        <v>0</v>
      </c>
    </row>
    <row r="117" spans="1:16" ht="22.5" x14ac:dyDescent="0.2">
      <c r="A117" s="38">
        <v>4</v>
      </c>
      <c r="B117" s="39"/>
      <c r="C117" s="98" t="s">
        <v>216</v>
      </c>
      <c r="D117" s="25" t="s">
        <v>61</v>
      </c>
      <c r="E117" s="97">
        <f>E116*1.2</f>
        <v>11.23</v>
      </c>
      <c r="F117" s="67"/>
      <c r="G117" s="64"/>
      <c r="H117" s="48"/>
      <c r="I117" s="64"/>
      <c r="J117" s="64"/>
      <c r="K117" s="49">
        <f t="shared" si="15"/>
        <v>0</v>
      </c>
      <c r="L117" s="50">
        <f t="shared" si="16"/>
        <v>0</v>
      </c>
      <c r="M117" s="48">
        <f t="shared" si="17"/>
        <v>0</v>
      </c>
      <c r="N117" s="48">
        <f t="shared" si="18"/>
        <v>0</v>
      </c>
      <c r="O117" s="48">
        <f t="shared" si="19"/>
        <v>0</v>
      </c>
      <c r="P117" s="49">
        <f t="shared" si="20"/>
        <v>0</v>
      </c>
    </row>
    <row r="118" spans="1:16" ht="33.75" x14ac:dyDescent="0.2">
      <c r="A118" s="38">
        <v>5</v>
      </c>
      <c r="B118" s="39"/>
      <c r="C118" s="96" t="s">
        <v>189</v>
      </c>
      <c r="D118" s="25" t="s">
        <v>61</v>
      </c>
      <c r="E118" s="97">
        <v>0.94</v>
      </c>
      <c r="F118" s="67"/>
      <c r="G118" s="64"/>
      <c r="H118" s="48">
        <f t="shared" ref="H118" si="33">ROUND(F118*G118,2)</f>
        <v>0</v>
      </c>
      <c r="I118" s="64"/>
      <c r="J118" s="64"/>
      <c r="K118" s="49">
        <f t="shared" si="15"/>
        <v>0</v>
      </c>
      <c r="L118" s="50">
        <f t="shared" si="16"/>
        <v>0</v>
      </c>
      <c r="M118" s="48">
        <f t="shared" si="17"/>
        <v>0</v>
      </c>
      <c r="N118" s="48">
        <f t="shared" si="18"/>
        <v>0</v>
      </c>
      <c r="O118" s="48">
        <f t="shared" si="19"/>
        <v>0</v>
      </c>
      <c r="P118" s="49">
        <f t="shared" si="20"/>
        <v>0</v>
      </c>
    </row>
    <row r="119" spans="1:16" ht="22.5" x14ac:dyDescent="0.2">
      <c r="A119" s="38">
        <v>6</v>
      </c>
      <c r="B119" s="39"/>
      <c r="C119" s="98" t="s">
        <v>217</v>
      </c>
      <c r="D119" s="25" t="s">
        <v>61</v>
      </c>
      <c r="E119" s="97">
        <f>E118*1.2</f>
        <v>1.1299999999999999</v>
      </c>
      <c r="F119" s="67"/>
      <c r="G119" s="64"/>
      <c r="H119" s="48"/>
      <c r="I119" s="64"/>
      <c r="J119" s="64"/>
      <c r="K119" s="49">
        <f t="shared" si="15"/>
        <v>0</v>
      </c>
      <c r="L119" s="50">
        <f t="shared" si="16"/>
        <v>0</v>
      </c>
      <c r="M119" s="48">
        <f t="shared" si="17"/>
        <v>0</v>
      </c>
      <c r="N119" s="48">
        <f t="shared" si="18"/>
        <v>0</v>
      </c>
      <c r="O119" s="48">
        <f t="shared" si="19"/>
        <v>0</v>
      </c>
      <c r="P119" s="49">
        <f t="shared" si="20"/>
        <v>0</v>
      </c>
    </row>
    <row r="120" spans="1:16" ht="22.5" x14ac:dyDescent="0.2">
      <c r="A120" s="38">
        <v>7</v>
      </c>
      <c r="B120" s="39"/>
      <c r="C120" s="96" t="s">
        <v>190</v>
      </c>
      <c r="D120" s="25" t="s">
        <v>73</v>
      </c>
      <c r="E120" s="97">
        <v>35.6</v>
      </c>
      <c r="F120" s="67"/>
      <c r="G120" s="64"/>
      <c r="H120" s="48">
        <f t="shared" ref="H120:H121" si="34">ROUND(F120*G120,2)</f>
        <v>0</v>
      </c>
      <c r="I120" s="64"/>
      <c r="J120" s="64"/>
      <c r="K120" s="49">
        <f t="shared" si="15"/>
        <v>0</v>
      </c>
      <c r="L120" s="50">
        <f t="shared" si="16"/>
        <v>0</v>
      </c>
      <c r="M120" s="48">
        <f t="shared" si="17"/>
        <v>0</v>
      </c>
      <c r="N120" s="48">
        <f t="shared" si="18"/>
        <v>0</v>
      </c>
      <c r="O120" s="48">
        <f t="shared" si="19"/>
        <v>0</v>
      </c>
      <c r="P120" s="49">
        <f t="shared" si="20"/>
        <v>0</v>
      </c>
    </row>
    <row r="121" spans="1:16" ht="22.5" x14ac:dyDescent="0.2">
      <c r="A121" s="38">
        <v>8</v>
      </c>
      <c r="B121" s="39"/>
      <c r="C121" s="96" t="s">
        <v>185</v>
      </c>
      <c r="D121" s="25" t="s">
        <v>63</v>
      </c>
      <c r="E121" s="97">
        <v>14</v>
      </c>
      <c r="F121" s="67"/>
      <c r="G121" s="64"/>
      <c r="H121" s="48">
        <f t="shared" si="34"/>
        <v>0</v>
      </c>
      <c r="I121" s="64"/>
      <c r="J121" s="64"/>
      <c r="K121" s="49">
        <f t="shared" si="15"/>
        <v>0</v>
      </c>
      <c r="L121" s="50">
        <f t="shared" si="16"/>
        <v>0</v>
      </c>
      <c r="M121" s="48">
        <f t="shared" si="17"/>
        <v>0</v>
      </c>
      <c r="N121" s="48">
        <f t="shared" si="18"/>
        <v>0</v>
      </c>
      <c r="O121" s="48">
        <f t="shared" si="19"/>
        <v>0</v>
      </c>
      <c r="P121" s="49">
        <f t="shared" si="20"/>
        <v>0</v>
      </c>
    </row>
    <row r="122" spans="1:16" ht="10.15" x14ac:dyDescent="0.2">
      <c r="A122" s="38">
        <v>9</v>
      </c>
      <c r="B122" s="39"/>
      <c r="C122" s="98" t="s">
        <v>213</v>
      </c>
      <c r="D122" s="25" t="s">
        <v>61</v>
      </c>
      <c r="E122" s="97">
        <f>E121*0.04</f>
        <v>0.56000000000000005</v>
      </c>
      <c r="F122" s="67"/>
      <c r="G122" s="64"/>
      <c r="H122" s="48"/>
      <c r="I122" s="64"/>
      <c r="J122" s="64"/>
      <c r="K122" s="49">
        <f t="shared" si="15"/>
        <v>0</v>
      </c>
      <c r="L122" s="50">
        <f t="shared" si="16"/>
        <v>0</v>
      </c>
      <c r="M122" s="48">
        <f t="shared" si="17"/>
        <v>0</v>
      </c>
      <c r="N122" s="48">
        <f t="shared" si="18"/>
        <v>0</v>
      </c>
      <c r="O122" s="48">
        <f t="shared" si="19"/>
        <v>0</v>
      </c>
      <c r="P122" s="49">
        <f t="shared" si="20"/>
        <v>0</v>
      </c>
    </row>
    <row r="123" spans="1:16" ht="10.15" x14ac:dyDescent="0.2">
      <c r="A123" s="38">
        <v>10</v>
      </c>
      <c r="B123" s="39"/>
      <c r="C123" s="98" t="s">
        <v>214</v>
      </c>
      <c r="D123" s="25" t="s">
        <v>63</v>
      </c>
      <c r="E123" s="97">
        <f>E121*1.1</f>
        <v>15.4</v>
      </c>
      <c r="F123" s="67"/>
      <c r="G123" s="64"/>
      <c r="H123" s="48"/>
      <c r="I123" s="64"/>
      <c r="J123" s="64"/>
      <c r="K123" s="49">
        <f t="shared" si="15"/>
        <v>0</v>
      </c>
      <c r="L123" s="50">
        <f t="shared" si="16"/>
        <v>0</v>
      </c>
      <c r="M123" s="48">
        <f t="shared" si="17"/>
        <v>0</v>
      </c>
      <c r="N123" s="48">
        <f t="shared" si="18"/>
        <v>0</v>
      </c>
      <c r="O123" s="48">
        <f t="shared" si="19"/>
        <v>0</v>
      </c>
      <c r="P123" s="49">
        <f t="shared" si="20"/>
        <v>0</v>
      </c>
    </row>
    <row r="124" spans="1:16" x14ac:dyDescent="0.2">
      <c r="A124" s="38"/>
      <c r="B124" s="39"/>
      <c r="C124" s="100" t="s">
        <v>191</v>
      </c>
      <c r="D124" s="25"/>
      <c r="E124" s="66"/>
      <c r="F124" s="67"/>
      <c r="G124" s="64"/>
      <c r="H124" s="48"/>
      <c r="I124" s="64"/>
      <c r="J124" s="64"/>
      <c r="K124" s="49">
        <f t="shared" si="15"/>
        <v>0</v>
      </c>
      <c r="L124" s="50">
        <f t="shared" si="16"/>
        <v>0</v>
      </c>
      <c r="M124" s="48">
        <f t="shared" si="17"/>
        <v>0</v>
      </c>
      <c r="N124" s="48">
        <f t="shared" si="18"/>
        <v>0</v>
      </c>
      <c r="O124" s="48">
        <f t="shared" si="19"/>
        <v>0</v>
      </c>
      <c r="P124" s="49">
        <f t="shared" si="20"/>
        <v>0</v>
      </c>
    </row>
    <row r="125" spans="1:16" ht="22.5" x14ac:dyDescent="0.2">
      <c r="A125" s="38">
        <v>1</v>
      </c>
      <c r="B125" s="39"/>
      <c r="C125" s="96" t="s">
        <v>192</v>
      </c>
      <c r="D125" s="25" t="s">
        <v>61</v>
      </c>
      <c r="E125" s="97">
        <v>26.21</v>
      </c>
      <c r="F125" s="67"/>
      <c r="G125" s="64"/>
      <c r="H125" s="48">
        <f t="shared" ref="H125" si="35">ROUND(F125*G125,2)</f>
        <v>0</v>
      </c>
      <c r="I125" s="64"/>
      <c r="J125" s="64">
        <f t="shared" ref="J125" si="36">ROUND(H125*0.07,2)</f>
        <v>0</v>
      </c>
      <c r="K125" s="49">
        <f t="shared" si="15"/>
        <v>0</v>
      </c>
      <c r="L125" s="50">
        <f t="shared" si="16"/>
        <v>0</v>
      </c>
      <c r="M125" s="48">
        <f t="shared" si="17"/>
        <v>0</v>
      </c>
      <c r="N125" s="48">
        <f t="shared" si="18"/>
        <v>0</v>
      </c>
      <c r="O125" s="48">
        <f t="shared" si="19"/>
        <v>0</v>
      </c>
      <c r="P125" s="49">
        <f t="shared" si="20"/>
        <v>0</v>
      </c>
    </row>
    <row r="126" spans="1:16" ht="22.5" x14ac:dyDescent="0.2">
      <c r="A126" s="38">
        <v>2</v>
      </c>
      <c r="B126" s="39"/>
      <c r="C126" s="98" t="s">
        <v>218</v>
      </c>
      <c r="D126" s="25" t="s">
        <v>61</v>
      </c>
      <c r="E126" s="97">
        <f>E125*1.2</f>
        <v>31.45</v>
      </c>
      <c r="F126" s="67"/>
      <c r="G126" s="64"/>
      <c r="H126" s="48"/>
      <c r="I126" s="64"/>
      <c r="J126" s="64"/>
      <c r="K126" s="49">
        <f t="shared" si="15"/>
        <v>0</v>
      </c>
      <c r="L126" s="50">
        <f t="shared" si="16"/>
        <v>0</v>
      </c>
      <c r="M126" s="48">
        <f t="shared" si="17"/>
        <v>0</v>
      </c>
      <c r="N126" s="48">
        <f t="shared" si="18"/>
        <v>0</v>
      </c>
      <c r="O126" s="48">
        <f t="shared" si="19"/>
        <v>0</v>
      </c>
      <c r="P126" s="49">
        <f t="shared" si="20"/>
        <v>0</v>
      </c>
    </row>
    <row r="127" spans="1:16" ht="33.75" x14ac:dyDescent="0.2">
      <c r="A127" s="38">
        <v>3</v>
      </c>
      <c r="B127" s="39"/>
      <c r="C127" s="96" t="s">
        <v>193</v>
      </c>
      <c r="D127" s="25" t="s">
        <v>61</v>
      </c>
      <c r="E127" s="97">
        <v>17.53</v>
      </c>
      <c r="F127" s="67"/>
      <c r="G127" s="64"/>
      <c r="H127" s="48">
        <f t="shared" ref="H127" si="37">ROUND(F127*G127,2)</f>
        <v>0</v>
      </c>
      <c r="I127" s="64"/>
      <c r="J127" s="64"/>
      <c r="K127" s="49">
        <f t="shared" si="15"/>
        <v>0</v>
      </c>
      <c r="L127" s="50">
        <f t="shared" si="16"/>
        <v>0</v>
      </c>
      <c r="M127" s="48">
        <f t="shared" si="17"/>
        <v>0</v>
      </c>
      <c r="N127" s="48">
        <f t="shared" si="18"/>
        <v>0</v>
      </c>
      <c r="O127" s="48">
        <f t="shared" si="19"/>
        <v>0</v>
      </c>
      <c r="P127" s="49">
        <f t="shared" si="20"/>
        <v>0</v>
      </c>
    </row>
    <row r="128" spans="1:16" ht="22.5" x14ac:dyDescent="0.2">
      <c r="A128" s="38">
        <v>4</v>
      </c>
      <c r="B128" s="39"/>
      <c r="C128" s="98" t="s">
        <v>219</v>
      </c>
      <c r="D128" s="25" t="s">
        <v>61</v>
      </c>
      <c r="E128" s="97">
        <f>E127*1.2</f>
        <v>21.04</v>
      </c>
      <c r="F128" s="67"/>
      <c r="G128" s="64"/>
      <c r="H128" s="48"/>
      <c r="I128" s="64"/>
      <c r="J128" s="64"/>
      <c r="K128" s="49">
        <f t="shared" si="15"/>
        <v>0</v>
      </c>
      <c r="L128" s="50">
        <f t="shared" si="16"/>
        <v>0</v>
      </c>
      <c r="M128" s="48">
        <f t="shared" si="17"/>
        <v>0</v>
      </c>
      <c r="N128" s="48">
        <f t="shared" si="18"/>
        <v>0</v>
      </c>
      <c r="O128" s="48">
        <f t="shared" si="19"/>
        <v>0</v>
      </c>
      <c r="P128" s="49">
        <f t="shared" si="20"/>
        <v>0</v>
      </c>
    </row>
    <row r="129" spans="1:16" ht="22.5" x14ac:dyDescent="0.2">
      <c r="A129" s="38">
        <v>5</v>
      </c>
      <c r="B129" s="39"/>
      <c r="C129" s="96" t="s">
        <v>194</v>
      </c>
      <c r="D129" s="25" t="s">
        <v>61</v>
      </c>
      <c r="E129" s="97">
        <v>3.05</v>
      </c>
      <c r="F129" s="67"/>
      <c r="G129" s="64"/>
      <c r="H129" s="48">
        <f t="shared" ref="H129" si="38">ROUND(F129*G129,2)</f>
        <v>0</v>
      </c>
      <c r="I129" s="64"/>
      <c r="J129" s="64"/>
      <c r="K129" s="49">
        <f t="shared" si="15"/>
        <v>0</v>
      </c>
      <c r="L129" s="50">
        <f t="shared" si="16"/>
        <v>0</v>
      </c>
      <c r="M129" s="48">
        <f t="shared" si="17"/>
        <v>0</v>
      </c>
      <c r="N129" s="48">
        <f t="shared" si="18"/>
        <v>0</v>
      </c>
      <c r="O129" s="48">
        <f t="shared" si="19"/>
        <v>0</v>
      </c>
      <c r="P129" s="49">
        <f t="shared" si="20"/>
        <v>0</v>
      </c>
    </row>
    <row r="130" spans="1:16" x14ac:dyDescent="0.2">
      <c r="A130" s="38">
        <v>6</v>
      </c>
      <c r="B130" s="39"/>
      <c r="C130" s="98" t="s">
        <v>220</v>
      </c>
      <c r="D130" s="25" t="s">
        <v>61</v>
      </c>
      <c r="E130" s="97">
        <f>E129*1.2</f>
        <v>3.66</v>
      </c>
      <c r="F130" s="67"/>
      <c r="G130" s="64"/>
      <c r="H130" s="48"/>
      <c r="I130" s="64"/>
      <c r="J130" s="64"/>
      <c r="K130" s="49">
        <f t="shared" si="15"/>
        <v>0</v>
      </c>
      <c r="L130" s="50">
        <f t="shared" si="16"/>
        <v>0</v>
      </c>
      <c r="M130" s="48">
        <f t="shared" si="17"/>
        <v>0</v>
      </c>
      <c r="N130" s="48">
        <f t="shared" si="18"/>
        <v>0</v>
      </c>
      <c r="O130" s="48">
        <f t="shared" si="19"/>
        <v>0</v>
      </c>
      <c r="P130" s="49">
        <f t="shared" si="20"/>
        <v>0</v>
      </c>
    </row>
    <row r="131" spans="1:16" x14ac:dyDescent="0.2">
      <c r="A131" s="38">
        <v>7</v>
      </c>
      <c r="B131" s="39"/>
      <c r="C131" s="96" t="s">
        <v>195</v>
      </c>
      <c r="D131" s="25" t="s">
        <v>73</v>
      </c>
      <c r="E131" s="97">
        <v>165.71</v>
      </c>
      <c r="F131" s="67"/>
      <c r="G131" s="64"/>
      <c r="H131" s="48">
        <f t="shared" ref="H131" si="39">ROUND(F131*G131,2)</f>
        <v>0</v>
      </c>
      <c r="I131" s="64"/>
      <c r="J131" s="64"/>
      <c r="K131" s="49">
        <f t="shared" ref="K131:K139" si="40">SUM(H131:J131)</f>
        <v>0</v>
      </c>
      <c r="L131" s="50">
        <f t="shared" ref="L131:L139" si="41">ROUND(E131*F131,2)</f>
        <v>0</v>
      </c>
      <c r="M131" s="48">
        <f t="shared" ref="M131:M139" si="42">ROUND(H131*E131,2)</f>
        <v>0</v>
      </c>
      <c r="N131" s="48">
        <f t="shared" ref="N131:N139" si="43">ROUND(I131*E131,2)</f>
        <v>0</v>
      </c>
      <c r="O131" s="48">
        <f t="shared" ref="O131:O139" si="44">ROUND(J131*E131,2)</f>
        <v>0</v>
      </c>
      <c r="P131" s="49">
        <f t="shared" ref="P131:P139" si="45">SUM(M131:O131)</f>
        <v>0</v>
      </c>
    </row>
    <row r="132" spans="1:16" x14ac:dyDescent="0.2">
      <c r="A132" s="38">
        <v>8</v>
      </c>
      <c r="B132" s="39"/>
      <c r="C132" s="98" t="s">
        <v>221</v>
      </c>
      <c r="D132" s="25" t="s">
        <v>73</v>
      </c>
      <c r="E132" s="97">
        <f>E131*1.1</f>
        <v>182.28</v>
      </c>
      <c r="F132" s="67"/>
      <c r="G132" s="64"/>
      <c r="H132" s="48"/>
      <c r="I132" s="64"/>
      <c r="J132" s="64"/>
      <c r="K132" s="49">
        <f t="shared" si="40"/>
        <v>0</v>
      </c>
      <c r="L132" s="50">
        <f t="shared" si="41"/>
        <v>0</v>
      </c>
      <c r="M132" s="48">
        <f t="shared" si="42"/>
        <v>0</v>
      </c>
      <c r="N132" s="48">
        <f t="shared" si="43"/>
        <v>0</v>
      </c>
      <c r="O132" s="48">
        <f t="shared" si="44"/>
        <v>0</v>
      </c>
      <c r="P132" s="49">
        <f t="shared" si="45"/>
        <v>0</v>
      </c>
    </row>
    <row r="133" spans="1:16" x14ac:dyDescent="0.2">
      <c r="A133" s="38">
        <v>9</v>
      </c>
      <c r="B133" s="39"/>
      <c r="C133" s="96" t="s">
        <v>196</v>
      </c>
      <c r="D133" s="25" t="s">
        <v>73</v>
      </c>
      <c r="E133" s="97">
        <v>61.5</v>
      </c>
      <c r="F133" s="67"/>
      <c r="G133" s="64"/>
      <c r="H133" s="48">
        <f t="shared" ref="H133" si="46">ROUND(F133*G133,2)</f>
        <v>0</v>
      </c>
      <c r="I133" s="64"/>
      <c r="J133" s="64"/>
      <c r="K133" s="49">
        <f t="shared" si="40"/>
        <v>0</v>
      </c>
      <c r="L133" s="50">
        <f t="shared" si="41"/>
        <v>0</v>
      </c>
      <c r="M133" s="48">
        <f t="shared" si="42"/>
        <v>0</v>
      </c>
      <c r="N133" s="48">
        <f t="shared" si="43"/>
        <v>0</v>
      </c>
      <c r="O133" s="48">
        <f t="shared" si="44"/>
        <v>0</v>
      </c>
      <c r="P133" s="49">
        <f t="shared" si="45"/>
        <v>0</v>
      </c>
    </row>
    <row r="134" spans="1:16" x14ac:dyDescent="0.2">
      <c r="A134" s="38"/>
      <c r="B134" s="39"/>
      <c r="C134" s="95" t="s">
        <v>115</v>
      </c>
      <c r="D134" s="25"/>
      <c r="E134" s="66"/>
      <c r="F134" s="67"/>
      <c r="G134" s="64"/>
      <c r="H134" s="48"/>
      <c r="I134" s="64"/>
      <c r="J134" s="64"/>
      <c r="K134" s="49">
        <f t="shared" si="40"/>
        <v>0</v>
      </c>
      <c r="L134" s="50">
        <f t="shared" si="41"/>
        <v>0</v>
      </c>
      <c r="M134" s="48">
        <f t="shared" si="42"/>
        <v>0</v>
      </c>
      <c r="N134" s="48">
        <f t="shared" si="43"/>
        <v>0</v>
      </c>
      <c r="O134" s="48">
        <f t="shared" si="44"/>
        <v>0</v>
      </c>
      <c r="P134" s="49">
        <f t="shared" si="45"/>
        <v>0</v>
      </c>
    </row>
    <row r="135" spans="1:16" ht="22.5" x14ac:dyDescent="0.2">
      <c r="A135" s="38">
        <v>1</v>
      </c>
      <c r="B135" s="39"/>
      <c r="C135" s="96" t="s">
        <v>197</v>
      </c>
      <c r="D135" s="25" t="s">
        <v>65</v>
      </c>
      <c r="E135" s="97">
        <v>1</v>
      </c>
      <c r="F135" s="67"/>
      <c r="G135" s="64"/>
      <c r="H135" s="48">
        <f t="shared" ref="H135:H139" si="47">ROUND(F135*G135,2)</f>
        <v>0</v>
      </c>
      <c r="I135" s="64"/>
      <c r="J135" s="64"/>
      <c r="K135" s="49">
        <f t="shared" si="40"/>
        <v>0</v>
      </c>
      <c r="L135" s="50">
        <f t="shared" si="41"/>
        <v>0</v>
      </c>
      <c r="M135" s="48">
        <f t="shared" si="42"/>
        <v>0</v>
      </c>
      <c r="N135" s="48">
        <f t="shared" si="43"/>
        <v>0</v>
      </c>
      <c r="O135" s="48">
        <f t="shared" si="44"/>
        <v>0</v>
      </c>
      <c r="P135" s="49">
        <f t="shared" si="45"/>
        <v>0</v>
      </c>
    </row>
    <row r="136" spans="1:16" x14ac:dyDescent="0.2">
      <c r="A136" s="38">
        <v>2</v>
      </c>
      <c r="B136" s="39"/>
      <c r="C136" s="96" t="s">
        <v>198</v>
      </c>
      <c r="D136" s="25" t="s">
        <v>65</v>
      </c>
      <c r="E136" s="97">
        <v>1</v>
      </c>
      <c r="F136" s="67"/>
      <c r="G136" s="64"/>
      <c r="H136" s="48">
        <f t="shared" si="47"/>
        <v>0</v>
      </c>
      <c r="I136" s="64"/>
      <c r="J136" s="64"/>
      <c r="K136" s="49">
        <f t="shared" si="40"/>
        <v>0</v>
      </c>
      <c r="L136" s="50">
        <f t="shared" si="41"/>
        <v>0</v>
      </c>
      <c r="M136" s="48">
        <f t="shared" si="42"/>
        <v>0</v>
      </c>
      <c r="N136" s="48">
        <f t="shared" si="43"/>
        <v>0</v>
      </c>
      <c r="O136" s="48">
        <f t="shared" si="44"/>
        <v>0</v>
      </c>
      <c r="P136" s="49">
        <f t="shared" si="45"/>
        <v>0</v>
      </c>
    </row>
    <row r="137" spans="1:16" x14ac:dyDescent="0.2">
      <c r="A137" s="38">
        <v>3</v>
      </c>
      <c r="B137" s="39"/>
      <c r="C137" s="96" t="s">
        <v>199</v>
      </c>
      <c r="D137" s="25" t="s">
        <v>65</v>
      </c>
      <c r="E137" s="97">
        <v>1</v>
      </c>
      <c r="F137" s="67"/>
      <c r="G137" s="64"/>
      <c r="H137" s="48">
        <f t="shared" si="47"/>
        <v>0</v>
      </c>
      <c r="I137" s="64"/>
      <c r="J137" s="64"/>
      <c r="K137" s="49">
        <f t="shared" si="40"/>
        <v>0</v>
      </c>
      <c r="L137" s="50">
        <f t="shared" si="41"/>
        <v>0</v>
      </c>
      <c r="M137" s="48">
        <f t="shared" si="42"/>
        <v>0</v>
      </c>
      <c r="N137" s="48">
        <f t="shared" si="43"/>
        <v>0</v>
      </c>
      <c r="O137" s="48">
        <f t="shared" si="44"/>
        <v>0</v>
      </c>
      <c r="P137" s="49">
        <f t="shared" si="45"/>
        <v>0</v>
      </c>
    </row>
    <row r="138" spans="1:16" ht="22.5" x14ac:dyDescent="0.2">
      <c r="A138" s="38">
        <v>4</v>
      </c>
      <c r="B138" s="39"/>
      <c r="C138" s="96" t="s">
        <v>275</v>
      </c>
      <c r="D138" s="25" t="s">
        <v>200</v>
      </c>
      <c r="E138" s="97">
        <v>6</v>
      </c>
      <c r="F138" s="67"/>
      <c r="G138" s="64"/>
      <c r="H138" s="48">
        <f t="shared" si="47"/>
        <v>0</v>
      </c>
      <c r="I138" s="64"/>
      <c r="J138" s="64"/>
      <c r="K138" s="49">
        <f t="shared" si="40"/>
        <v>0</v>
      </c>
      <c r="L138" s="50">
        <f t="shared" si="41"/>
        <v>0</v>
      </c>
      <c r="M138" s="48">
        <f t="shared" si="42"/>
        <v>0</v>
      </c>
      <c r="N138" s="48">
        <f t="shared" si="43"/>
        <v>0</v>
      </c>
      <c r="O138" s="48">
        <f t="shared" si="44"/>
        <v>0</v>
      </c>
      <c r="P138" s="49">
        <f t="shared" si="45"/>
        <v>0</v>
      </c>
    </row>
    <row r="139" spans="1:16" ht="23.25" thickBot="1" x14ac:dyDescent="0.25">
      <c r="A139" s="38">
        <v>5</v>
      </c>
      <c r="B139" s="39"/>
      <c r="C139" s="96" t="s">
        <v>201</v>
      </c>
      <c r="D139" s="25" t="s">
        <v>65</v>
      </c>
      <c r="E139" s="97">
        <v>1</v>
      </c>
      <c r="F139" s="67"/>
      <c r="G139" s="64"/>
      <c r="H139" s="48">
        <f t="shared" si="47"/>
        <v>0</v>
      </c>
      <c r="I139" s="64"/>
      <c r="J139" s="64"/>
      <c r="K139" s="49">
        <f t="shared" si="40"/>
        <v>0</v>
      </c>
      <c r="L139" s="50">
        <f t="shared" si="41"/>
        <v>0</v>
      </c>
      <c r="M139" s="48">
        <f t="shared" si="42"/>
        <v>0</v>
      </c>
      <c r="N139" s="48">
        <f t="shared" si="43"/>
        <v>0</v>
      </c>
      <c r="O139" s="48">
        <f t="shared" si="44"/>
        <v>0</v>
      </c>
      <c r="P139" s="49">
        <f t="shared" si="45"/>
        <v>0</v>
      </c>
    </row>
    <row r="140" spans="1:16" ht="12" thickBot="1" x14ac:dyDescent="0.25">
      <c r="A140" s="167" t="s">
        <v>79</v>
      </c>
      <c r="B140" s="168"/>
      <c r="C140" s="168"/>
      <c r="D140" s="168"/>
      <c r="E140" s="168"/>
      <c r="F140" s="168"/>
      <c r="G140" s="168"/>
      <c r="H140" s="168"/>
      <c r="I140" s="168"/>
      <c r="J140" s="168"/>
      <c r="K140" s="169"/>
      <c r="L140" s="68">
        <f>SUM(L14:L139)</f>
        <v>0</v>
      </c>
      <c r="M140" s="69">
        <f>SUM(M14:M139)</f>
        <v>0</v>
      </c>
      <c r="N140" s="69">
        <f>SUM(N14:N139)</f>
        <v>0</v>
      </c>
      <c r="O140" s="69">
        <f>SUM(O14:O139)</f>
        <v>0</v>
      </c>
      <c r="P140" s="70">
        <f>SUM(P14:P139)</f>
        <v>0</v>
      </c>
    </row>
    <row r="141" spans="1:16" ht="10.15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1:16" ht="10.15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1:16" x14ac:dyDescent="0.2">
      <c r="A143" s="1" t="s">
        <v>14</v>
      </c>
      <c r="B143" s="17"/>
      <c r="C143" s="166">
        <f>'Kops a'!C34:H34</f>
        <v>0</v>
      </c>
      <c r="D143" s="166"/>
      <c r="E143" s="166"/>
      <c r="F143" s="166"/>
      <c r="G143" s="166"/>
      <c r="H143" s="166"/>
      <c r="I143" s="17"/>
      <c r="J143" s="17"/>
      <c r="K143" s="17"/>
      <c r="L143" s="17"/>
      <c r="M143" s="17"/>
      <c r="N143" s="17"/>
      <c r="O143" s="17"/>
      <c r="P143" s="17"/>
    </row>
    <row r="144" spans="1:16" x14ac:dyDescent="0.2">
      <c r="A144" s="17"/>
      <c r="B144" s="17"/>
      <c r="C144" s="102" t="s">
        <v>15</v>
      </c>
      <c r="D144" s="102"/>
      <c r="E144" s="102"/>
      <c r="F144" s="102"/>
      <c r="G144" s="102"/>
      <c r="H144" s="102"/>
      <c r="I144" s="17"/>
      <c r="J144" s="17"/>
      <c r="K144" s="17"/>
      <c r="L144" s="17"/>
      <c r="M144" s="17"/>
      <c r="N144" s="17"/>
      <c r="O144" s="17"/>
      <c r="P144" s="17"/>
    </row>
    <row r="145" spans="1:16" ht="10.15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1:16" ht="10.15" x14ac:dyDescent="0.2">
      <c r="A146" s="87" t="str">
        <f>'Kops a'!A37</f>
        <v xml:space="preserve">Tāme sastādīta </v>
      </c>
      <c r="B146" s="88"/>
      <c r="C146" s="88"/>
      <c r="D146" s="88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1:16" ht="10.15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1:16" x14ac:dyDescent="0.2">
      <c r="A148" s="1" t="s">
        <v>37</v>
      </c>
      <c r="B148" s="17"/>
      <c r="C148" s="166">
        <f>'Kops a'!C39:H39</f>
        <v>0</v>
      </c>
      <c r="D148" s="166"/>
      <c r="E148" s="166"/>
      <c r="F148" s="166"/>
      <c r="G148" s="166"/>
      <c r="H148" s="166"/>
      <c r="I148" s="17"/>
      <c r="J148" s="17"/>
      <c r="K148" s="17"/>
      <c r="L148" s="17"/>
      <c r="M148" s="17"/>
      <c r="N148" s="17"/>
      <c r="O148" s="17"/>
      <c r="P148" s="17"/>
    </row>
    <row r="149" spans="1:16" x14ac:dyDescent="0.2">
      <c r="A149" s="17"/>
      <c r="B149" s="17"/>
      <c r="C149" s="102" t="s">
        <v>15</v>
      </c>
      <c r="D149" s="102"/>
      <c r="E149" s="102"/>
      <c r="F149" s="102"/>
      <c r="G149" s="102"/>
      <c r="H149" s="102"/>
      <c r="I149" s="17"/>
      <c r="J149" s="17"/>
      <c r="K149" s="17"/>
      <c r="L149" s="17"/>
      <c r="M149" s="17"/>
      <c r="N149" s="17"/>
      <c r="O149" s="17"/>
      <c r="P149" s="17"/>
    </row>
    <row r="150" spans="1:16" ht="10.15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1:16" x14ac:dyDescent="0.2">
      <c r="A151" s="87" t="s">
        <v>54</v>
      </c>
      <c r="B151" s="88"/>
      <c r="C151" s="92">
        <f>'Kops a'!C42</f>
        <v>0</v>
      </c>
      <c r="D151" s="51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1:16" ht="10.15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</sheetData>
  <mergeCells count="22">
    <mergeCell ref="C149:H149"/>
    <mergeCell ref="C4:I4"/>
    <mergeCell ref="F12:K12"/>
    <mergeCell ref="J9:M9"/>
    <mergeCell ref="D8:L8"/>
    <mergeCell ref="A140:K140"/>
    <mergeCell ref="C143:H143"/>
    <mergeCell ref="C144:H144"/>
    <mergeCell ref="C148:H148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C29:C44 C46:C50 C52:C69 C71:C82 C84:C99 C102:C112 C114:C123 I14:J26 D14:G26 C125:C133 C135:C139 A14:B139 D28:G139 D27:E27 I28:J139">
    <cfRule type="cellIs" dxfId="202" priority="47" operator="equal">
      <formula>0</formula>
    </cfRule>
  </conditionalFormatting>
  <conditionalFormatting sqref="N9:O9 K14:P139 H14:H26 H28:H139">
    <cfRule type="cellIs" dxfId="201" priority="46" operator="equal">
      <formula>0</formula>
    </cfRule>
  </conditionalFormatting>
  <conditionalFormatting sqref="C2:I2">
    <cfRule type="cellIs" dxfId="200" priority="43" operator="equal">
      <formula>0</formula>
    </cfRule>
  </conditionalFormatting>
  <conditionalFormatting sqref="O10">
    <cfRule type="cellIs" dxfId="199" priority="42" operator="equal">
      <formula>"20__. gada __. _________"</formula>
    </cfRule>
  </conditionalFormatting>
  <conditionalFormatting sqref="A140:K140">
    <cfRule type="containsText" dxfId="198" priority="41" operator="containsText" text="Tiešās izmaksas kopā, t. sk. darba devēja sociālais nodoklis __.__% ">
      <formula>NOT(ISERROR(SEARCH("Tiešās izmaksas kopā, t. sk. darba devēja sociālais nodoklis __.__% ",A140)))</formula>
    </cfRule>
  </conditionalFormatting>
  <conditionalFormatting sqref="L140:P140">
    <cfRule type="cellIs" dxfId="197" priority="36" operator="equal">
      <formula>0</formula>
    </cfRule>
  </conditionalFormatting>
  <conditionalFormatting sqref="C4:I4">
    <cfRule type="cellIs" dxfId="196" priority="35" operator="equal">
      <formula>0</formula>
    </cfRule>
  </conditionalFormatting>
  <conditionalFormatting sqref="D5:L8">
    <cfRule type="cellIs" dxfId="195" priority="32" operator="equal">
      <formula>0</formula>
    </cfRule>
  </conditionalFormatting>
  <conditionalFormatting sqref="P10">
    <cfRule type="cellIs" dxfId="194" priority="28" operator="equal">
      <formula>"20__. gada __. _________"</formula>
    </cfRule>
  </conditionalFormatting>
  <conditionalFormatting sqref="C148:H148">
    <cfRule type="cellIs" dxfId="193" priority="25" operator="equal">
      <formula>0</formula>
    </cfRule>
  </conditionalFormatting>
  <conditionalFormatting sqref="C143:H143">
    <cfRule type="cellIs" dxfId="192" priority="24" operator="equal">
      <formula>0</formula>
    </cfRule>
  </conditionalFormatting>
  <conditionalFormatting sqref="C148:H148 C151 C143:H143">
    <cfRule type="cellIs" dxfId="191" priority="23" operator="equal">
      <formula>0</formula>
    </cfRule>
  </conditionalFormatting>
  <conditionalFormatting sqref="D1">
    <cfRule type="cellIs" dxfId="190" priority="22" operator="equal">
      <formula>0</formula>
    </cfRule>
  </conditionalFormatting>
  <conditionalFormatting sqref="C15:C27">
    <cfRule type="cellIs" dxfId="189" priority="15" operator="equal">
      <formula>0</formula>
    </cfRule>
  </conditionalFormatting>
  <conditionalFormatting sqref="C14">
    <cfRule type="cellIs" dxfId="188" priority="14" operator="equal">
      <formula>0</formula>
    </cfRule>
  </conditionalFormatting>
  <conditionalFormatting sqref="A9">
    <cfRule type="containsText" dxfId="187" priority="1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8">
    <cfRule type="cellIs" dxfId="186" priority="12" operator="equal">
      <formula>0</formula>
    </cfRule>
  </conditionalFormatting>
  <conditionalFormatting sqref="C45">
    <cfRule type="cellIs" dxfId="185" priority="11" operator="equal">
      <formula>0</formula>
    </cfRule>
  </conditionalFormatting>
  <conditionalFormatting sqref="C51">
    <cfRule type="cellIs" dxfId="184" priority="10" operator="equal">
      <formula>0</formula>
    </cfRule>
  </conditionalFormatting>
  <conditionalFormatting sqref="C70">
    <cfRule type="cellIs" dxfId="183" priority="9" operator="equal">
      <formula>0</formula>
    </cfRule>
  </conditionalFormatting>
  <conditionalFormatting sqref="C83">
    <cfRule type="cellIs" dxfId="182" priority="8" operator="equal">
      <formula>0</formula>
    </cfRule>
  </conditionalFormatting>
  <conditionalFormatting sqref="C100">
    <cfRule type="cellIs" dxfId="181" priority="7" operator="equal">
      <formula>0</formula>
    </cfRule>
  </conditionalFormatting>
  <conditionalFormatting sqref="C101">
    <cfRule type="cellIs" dxfId="180" priority="6" operator="equal">
      <formula>0</formula>
    </cfRule>
  </conditionalFormatting>
  <conditionalFormatting sqref="C113">
    <cfRule type="cellIs" dxfId="179" priority="5" operator="equal">
      <formula>0</formula>
    </cfRule>
  </conditionalFormatting>
  <conditionalFormatting sqref="C124">
    <cfRule type="cellIs" dxfId="178" priority="4" operator="equal">
      <formula>0</formula>
    </cfRule>
  </conditionalFormatting>
  <conditionalFormatting sqref="C134">
    <cfRule type="cellIs" dxfId="177" priority="3" operator="equal">
      <formula>0</formula>
    </cfRule>
  </conditionalFormatting>
  <conditionalFormatting sqref="I27:J27 F27:G27">
    <cfRule type="cellIs" dxfId="176" priority="2" operator="equal">
      <formula>0</formula>
    </cfRule>
  </conditionalFormatting>
  <conditionalFormatting sqref="H27">
    <cfRule type="cellIs" dxfId="175" priority="1" operator="equal">
      <formula>0</formula>
    </cfRule>
  </conditionalFormatting>
  <pageMargins left="0.7" right="0.7" top="0.75" bottom="0.75" header="0.3" footer="0.3"/>
  <pageSetup scale="87" fitToHeight="0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7" operator="containsText" id="{D422C369-7259-49E7-A89B-9D562DEE2E41}">
            <xm:f>NOT(ISERROR(SEARCH("Tāme sastādīta ____. gada ___. ______________",A146)))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A146</xm:sqref>
        </x14:conditionalFormatting>
        <x14:conditionalFormatting xmlns:xm="http://schemas.microsoft.com/office/excel/2006/main">
          <x14:cfRule type="containsText" priority="26" operator="containsText" id="{D859E3E6-089F-4F16-889A-98EF63E5F3AC}">
            <xm:f>NOT(ISERROR(SEARCH("Sertifikāta Nr. _________________________________",A151)))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103"/>
  <sheetViews>
    <sheetView topLeftCell="A73" zoomScaleNormal="100" workbookViewId="0">
      <selection activeCell="I65" sqref="I65:J90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a'!A18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0" t="s">
        <v>267</v>
      </c>
      <c r="D2" s="150"/>
      <c r="E2" s="150"/>
      <c r="F2" s="150"/>
      <c r="G2" s="150"/>
      <c r="H2" s="150"/>
      <c r="I2" s="150"/>
      <c r="J2" s="29"/>
    </row>
    <row r="3" spans="1:16" x14ac:dyDescent="0.2">
      <c r="A3" s="30"/>
      <c r="B3" s="30"/>
      <c r="C3" s="111" t="s">
        <v>17</v>
      </c>
      <c r="D3" s="111"/>
      <c r="E3" s="111"/>
      <c r="F3" s="111"/>
      <c r="G3" s="111"/>
      <c r="H3" s="111"/>
      <c r="I3" s="111"/>
      <c r="J3" s="30"/>
    </row>
    <row r="4" spans="1:16" x14ac:dyDescent="0.2">
      <c r="A4" s="30"/>
      <c r="B4" s="30"/>
      <c r="C4" s="151" t="s">
        <v>52</v>
      </c>
      <c r="D4" s="151"/>
      <c r="E4" s="151"/>
      <c r="F4" s="151"/>
      <c r="G4" s="151"/>
      <c r="H4" s="151"/>
      <c r="I4" s="151"/>
      <c r="J4" s="30"/>
    </row>
    <row r="5" spans="1:16" ht="24.95" customHeight="1" x14ac:dyDescent="0.2">
      <c r="A5" s="23"/>
      <c r="B5" s="23"/>
      <c r="C5" s="27" t="s">
        <v>5</v>
      </c>
      <c r="D5" s="163" t="str">
        <f>'Kops a'!D6</f>
        <v>Daudzdzīvokļu dzīvojamās mājas, Lielajā ielā 13, Jelgavā vienkāršotas fasādes atjaunošana un pamatu pastiprināšana</v>
      </c>
      <c r="E5" s="163"/>
      <c r="F5" s="163"/>
      <c r="G5" s="163"/>
      <c r="H5" s="163"/>
      <c r="I5" s="163"/>
      <c r="J5" s="163"/>
      <c r="K5" s="163"/>
      <c r="L5" s="163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63" t="str">
        <f>'Kops a'!D7</f>
        <v>Daudzdzīvokļu dzīvojamās mājas, Lielajā ielā 13, Jelgavā vienkāršotas fasādes atjaunošana un pamatu pastiprināšana</v>
      </c>
      <c r="E6" s="163"/>
      <c r="F6" s="163"/>
      <c r="G6" s="163"/>
      <c r="H6" s="163"/>
      <c r="I6" s="163"/>
      <c r="J6" s="163"/>
      <c r="K6" s="163"/>
      <c r="L6" s="16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3" t="str">
        <f>'Kops a'!D8</f>
        <v>Lielā iela 13, Jelgava</v>
      </c>
      <c r="E7" s="163"/>
      <c r="F7" s="163"/>
      <c r="G7" s="163"/>
      <c r="H7" s="163"/>
      <c r="I7" s="163"/>
      <c r="J7" s="163"/>
      <c r="K7" s="163"/>
      <c r="L7" s="16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3">
        <f>'Kops a'!D9</f>
        <v>0</v>
      </c>
      <c r="E8" s="163"/>
      <c r="F8" s="163"/>
      <c r="G8" s="163"/>
      <c r="H8" s="163"/>
      <c r="I8" s="163"/>
      <c r="J8" s="163"/>
      <c r="K8" s="163"/>
      <c r="L8" s="163"/>
      <c r="M8" s="17"/>
      <c r="N8" s="17"/>
      <c r="O8" s="17"/>
      <c r="P8" s="17"/>
    </row>
    <row r="9" spans="1:16" ht="11.25" customHeight="1" x14ac:dyDescent="0.2">
      <c r="A9" s="149" t="s">
        <v>56</v>
      </c>
      <c r="B9" s="149"/>
      <c r="C9" s="149"/>
      <c r="D9" s="149"/>
      <c r="E9" s="149"/>
      <c r="F9" s="149"/>
      <c r="G9" s="149"/>
      <c r="H9" s="149"/>
      <c r="I9" s="149"/>
      <c r="J9" s="155" t="s">
        <v>39</v>
      </c>
      <c r="K9" s="155"/>
      <c r="L9" s="155"/>
      <c r="M9" s="155"/>
      <c r="N9" s="162">
        <f>P91</f>
        <v>0</v>
      </c>
      <c r="O9" s="162"/>
      <c r="P9" s="31"/>
    </row>
    <row r="10" spans="1:16" ht="10.15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A97</f>
        <v xml:space="preserve">Tāme sastādīta </v>
      </c>
    </row>
    <row r="11" spans="1:16" ht="10.9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3" t="s">
        <v>23</v>
      </c>
      <c r="B12" s="157" t="s">
        <v>40</v>
      </c>
      <c r="C12" s="153" t="s">
        <v>41</v>
      </c>
      <c r="D12" s="160" t="s">
        <v>42</v>
      </c>
      <c r="E12" s="164" t="s">
        <v>43</v>
      </c>
      <c r="F12" s="152" t="s">
        <v>44</v>
      </c>
      <c r="G12" s="153"/>
      <c r="H12" s="153"/>
      <c r="I12" s="153"/>
      <c r="J12" s="153"/>
      <c r="K12" s="154"/>
      <c r="L12" s="152" t="s">
        <v>45</v>
      </c>
      <c r="M12" s="153"/>
      <c r="N12" s="153"/>
      <c r="O12" s="153"/>
      <c r="P12" s="154"/>
    </row>
    <row r="13" spans="1:16" ht="126.75" customHeight="1" thickBot="1" x14ac:dyDescent="0.25">
      <c r="A13" s="156"/>
      <c r="B13" s="158"/>
      <c r="C13" s="159"/>
      <c r="D13" s="161"/>
      <c r="E13" s="165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38"/>
      <c r="B14" s="39"/>
      <c r="C14" s="95" t="s">
        <v>59</v>
      </c>
      <c r="D14" s="25"/>
      <c r="E14" s="66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2.5" x14ac:dyDescent="0.2">
      <c r="A15" s="38">
        <v>1</v>
      </c>
      <c r="B15" s="39"/>
      <c r="C15" s="96" t="s">
        <v>222</v>
      </c>
      <c r="D15" s="25" t="s">
        <v>200</v>
      </c>
      <c r="E15" s="97">
        <v>29</v>
      </c>
      <c r="F15" s="67"/>
      <c r="G15" s="64"/>
      <c r="H15" s="48">
        <f>ROUND(F15*G15,2)</f>
        <v>0</v>
      </c>
      <c r="I15" s="64"/>
      <c r="J15" s="64">
        <f t="shared" ref="J15:J21" si="0">ROUND(H15*0.06,2)</f>
        <v>0</v>
      </c>
      <c r="K15" s="49">
        <f t="shared" ref="K15:K72" si="1">SUM(H15:J15)</f>
        <v>0</v>
      </c>
      <c r="L15" s="50">
        <f t="shared" ref="L15:L72" si="2">ROUND(E15*F15,2)</f>
        <v>0</v>
      </c>
      <c r="M15" s="48">
        <f t="shared" ref="M15:M72" si="3">ROUND(H15*E15,2)</f>
        <v>0</v>
      </c>
      <c r="N15" s="48">
        <f t="shared" ref="N15:N72" si="4">ROUND(I15*E15,2)</f>
        <v>0</v>
      </c>
      <c r="O15" s="48">
        <f t="shared" ref="O15:O72" si="5">ROUND(J15*E15,2)</f>
        <v>0</v>
      </c>
      <c r="P15" s="49">
        <f t="shared" ref="P15:P72" si="6">SUM(M15:O15)</f>
        <v>0</v>
      </c>
    </row>
    <row r="16" spans="1:16" x14ac:dyDescent="0.2">
      <c r="A16" s="38">
        <v>2</v>
      </c>
      <c r="B16" s="39"/>
      <c r="C16" s="96" t="s">
        <v>223</v>
      </c>
      <c r="D16" s="25" t="s">
        <v>200</v>
      </c>
      <c r="E16" s="97">
        <v>3</v>
      </c>
      <c r="F16" s="67"/>
      <c r="G16" s="64"/>
      <c r="H16" s="48">
        <f>ROUND(F16*G16,2)</f>
        <v>0</v>
      </c>
      <c r="I16" s="64"/>
      <c r="J16" s="64">
        <f t="shared" si="0"/>
        <v>0</v>
      </c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2.5" x14ac:dyDescent="0.2">
      <c r="A17" s="38">
        <v>3</v>
      </c>
      <c r="B17" s="39"/>
      <c r="C17" s="96" t="s">
        <v>224</v>
      </c>
      <c r="D17" s="25" t="s">
        <v>200</v>
      </c>
      <c r="E17" s="97">
        <v>11</v>
      </c>
      <c r="F17" s="67"/>
      <c r="G17" s="64"/>
      <c r="H17" s="48">
        <f>ROUND(F17*G17,2)</f>
        <v>0</v>
      </c>
      <c r="I17" s="64"/>
      <c r="J17" s="64">
        <f t="shared" si="0"/>
        <v>0</v>
      </c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2.5" x14ac:dyDescent="0.2">
      <c r="A18" s="38">
        <v>4</v>
      </c>
      <c r="B18" s="39"/>
      <c r="C18" s="96" t="s">
        <v>225</v>
      </c>
      <c r="D18" s="25" t="s">
        <v>63</v>
      </c>
      <c r="E18" s="97">
        <v>154.5</v>
      </c>
      <c r="F18" s="67"/>
      <c r="G18" s="64"/>
      <c r="H18" s="48">
        <f t="shared" ref="H18:H21" si="7">ROUND(F18*G18,2)</f>
        <v>0</v>
      </c>
      <c r="I18" s="64"/>
      <c r="J18" s="64">
        <f t="shared" si="0"/>
        <v>0</v>
      </c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>
        <v>5</v>
      </c>
      <c r="B19" s="39"/>
      <c r="C19" s="96" t="s">
        <v>226</v>
      </c>
      <c r="D19" s="25" t="s">
        <v>200</v>
      </c>
      <c r="E19" s="97">
        <v>5</v>
      </c>
      <c r="F19" s="67"/>
      <c r="G19" s="64"/>
      <c r="H19" s="48">
        <f t="shared" si="7"/>
        <v>0</v>
      </c>
      <c r="I19" s="64"/>
      <c r="J19" s="64">
        <f t="shared" si="0"/>
        <v>0</v>
      </c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>
        <v>6</v>
      </c>
      <c r="B20" s="39"/>
      <c r="C20" s="96" t="s">
        <v>227</v>
      </c>
      <c r="D20" s="25" t="s">
        <v>200</v>
      </c>
      <c r="E20" s="97">
        <v>6</v>
      </c>
      <c r="F20" s="67"/>
      <c r="G20" s="64"/>
      <c r="H20" s="48">
        <f t="shared" si="7"/>
        <v>0</v>
      </c>
      <c r="I20" s="64"/>
      <c r="J20" s="64">
        <f t="shared" si="0"/>
        <v>0</v>
      </c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7</v>
      </c>
      <c r="B21" s="39"/>
      <c r="C21" s="96" t="s">
        <v>228</v>
      </c>
      <c r="D21" s="25" t="s">
        <v>200</v>
      </c>
      <c r="E21" s="97">
        <v>1</v>
      </c>
      <c r="F21" s="67"/>
      <c r="G21" s="64"/>
      <c r="H21" s="48">
        <f t="shared" si="7"/>
        <v>0</v>
      </c>
      <c r="I21" s="64"/>
      <c r="J21" s="64">
        <f t="shared" si="0"/>
        <v>0</v>
      </c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/>
      <c r="B22" s="39"/>
      <c r="C22" s="95" t="s">
        <v>229</v>
      </c>
      <c r="D22" s="25"/>
      <c r="E22" s="66"/>
      <c r="F22" s="67"/>
      <c r="G22" s="64"/>
      <c r="H22" s="48"/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2.5" x14ac:dyDescent="0.2">
      <c r="A23" s="38">
        <v>1</v>
      </c>
      <c r="B23" s="39"/>
      <c r="C23" s="96" t="s">
        <v>230</v>
      </c>
      <c r="D23" s="25" t="s">
        <v>231</v>
      </c>
      <c r="E23" s="97">
        <f>SUM(E24:E25)</f>
        <v>9</v>
      </c>
      <c r="F23" s="67"/>
      <c r="G23" s="64"/>
      <c r="H23" s="48">
        <f t="shared" ref="H23" si="8">ROUND(F23*G23,2)</f>
        <v>0</v>
      </c>
      <c r="I23" s="64"/>
      <c r="J23" s="64">
        <f t="shared" ref="J23" si="9">ROUND(H23*0.06,2)</f>
        <v>0</v>
      </c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2.5" x14ac:dyDescent="0.2">
      <c r="A24" s="38">
        <v>2</v>
      </c>
      <c r="B24" s="39"/>
      <c r="C24" s="98" t="s">
        <v>269</v>
      </c>
      <c r="D24" s="25" t="s">
        <v>231</v>
      </c>
      <c r="E24" s="97">
        <v>6</v>
      </c>
      <c r="F24" s="67"/>
      <c r="G24" s="64"/>
      <c r="H24" s="48"/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2.5" x14ac:dyDescent="0.2">
      <c r="A25" s="38">
        <v>3</v>
      </c>
      <c r="B25" s="39"/>
      <c r="C25" s="98" t="s">
        <v>270</v>
      </c>
      <c r="D25" s="25" t="s">
        <v>231</v>
      </c>
      <c r="E25" s="97">
        <v>3</v>
      </c>
      <c r="F25" s="67"/>
      <c r="G25" s="64"/>
      <c r="H25" s="48"/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>
        <v>4</v>
      </c>
      <c r="B26" s="39"/>
      <c r="C26" s="98" t="s">
        <v>232</v>
      </c>
      <c r="D26" s="25" t="s">
        <v>90</v>
      </c>
      <c r="E26" s="97">
        <v>1</v>
      </c>
      <c r="F26" s="67"/>
      <c r="G26" s="64"/>
      <c r="H26" s="48"/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>
        <v>5</v>
      </c>
      <c r="B27" s="39"/>
      <c r="C27" s="98" t="s">
        <v>233</v>
      </c>
      <c r="D27" s="25" t="s">
        <v>90</v>
      </c>
      <c r="E27" s="97">
        <v>1</v>
      </c>
      <c r="F27" s="67"/>
      <c r="G27" s="64"/>
      <c r="H27" s="48"/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22.5" x14ac:dyDescent="0.2">
      <c r="A28" s="38">
        <v>6</v>
      </c>
      <c r="B28" s="39"/>
      <c r="C28" s="96" t="s">
        <v>234</v>
      </c>
      <c r="D28" s="25" t="s">
        <v>63</v>
      </c>
      <c r="E28" s="97">
        <v>8.1</v>
      </c>
      <c r="F28" s="67"/>
      <c r="G28" s="64"/>
      <c r="H28" s="48">
        <f t="shared" ref="H28:H31" si="10">ROUND(F28*G28,2)</f>
        <v>0</v>
      </c>
      <c r="I28" s="64"/>
      <c r="J28" s="64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>
        <v>7</v>
      </c>
      <c r="B29" s="39"/>
      <c r="C29" s="47" t="s">
        <v>247</v>
      </c>
      <c r="D29" s="25" t="s">
        <v>63</v>
      </c>
      <c r="E29" s="97">
        <f>E28*1.05</f>
        <v>8.51</v>
      </c>
      <c r="F29" s="67"/>
      <c r="G29" s="64"/>
      <c r="H29" s="48"/>
      <c r="I29" s="64"/>
      <c r="J29" s="64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22.5" x14ac:dyDescent="0.2">
      <c r="A30" s="38">
        <v>8</v>
      </c>
      <c r="B30" s="39"/>
      <c r="C30" s="47" t="s">
        <v>235</v>
      </c>
      <c r="D30" s="25" t="s">
        <v>90</v>
      </c>
      <c r="E30" s="97">
        <v>1</v>
      </c>
      <c r="F30" s="67"/>
      <c r="G30" s="64"/>
      <c r="H30" s="48"/>
      <c r="I30" s="64"/>
      <c r="J30" s="64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>
        <v>9</v>
      </c>
      <c r="B31" s="39"/>
      <c r="C31" s="96" t="s">
        <v>236</v>
      </c>
      <c r="D31" s="25" t="s">
        <v>73</v>
      </c>
      <c r="E31" s="97">
        <v>13.8</v>
      </c>
      <c r="F31" s="67"/>
      <c r="G31" s="64"/>
      <c r="H31" s="48">
        <f t="shared" si="10"/>
        <v>0</v>
      </c>
      <c r="I31" s="64"/>
      <c r="J31" s="64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>
        <v>10</v>
      </c>
      <c r="B32" s="39"/>
      <c r="C32" s="98" t="s">
        <v>248</v>
      </c>
      <c r="D32" s="25" t="s">
        <v>73</v>
      </c>
      <c r="E32" s="97">
        <f>10.84*1.1</f>
        <v>11.92</v>
      </c>
      <c r="F32" s="67"/>
      <c r="G32" s="64"/>
      <c r="H32" s="48"/>
      <c r="I32" s="64"/>
      <c r="J32" s="64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11</v>
      </c>
      <c r="B33" s="39"/>
      <c r="C33" s="98" t="s">
        <v>271</v>
      </c>
      <c r="D33" s="25" t="s">
        <v>105</v>
      </c>
      <c r="E33" s="97">
        <f>E32*6</f>
        <v>71.52</v>
      </c>
      <c r="F33" s="67"/>
      <c r="G33" s="64"/>
      <c r="H33" s="48"/>
      <c r="I33" s="64"/>
      <c r="J33" s="64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>
        <v>12</v>
      </c>
      <c r="B34" s="39"/>
      <c r="C34" s="98" t="s">
        <v>272</v>
      </c>
      <c r="D34" s="25" t="s">
        <v>105</v>
      </c>
      <c r="E34" s="97">
        <f>E31*1.1</f>
        <v>15.18</v>
      </c>
      <c r="F34" s="67"/>
      <c r="G34" s="64"/>
      <c r="H34" s="48"/>
      <c r="I34" s="64"/>
      <c r="J34" s="64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22.5" x14ac:dyDescent="0.2">
      <c r="A35" s="38">
        <v>13</v>
      </c>
      <c r="B35" s="39"/>
      <c r="C35" s="98" t="s">
        <v>237</v>
      </c>
      <c r="D35" s="25" t="s">
        <v>90</v>
      </c>
      <c r="E35" s="97">
        <v>1</v>
      </c>
      <c r="F35" s="67"/>
      <c r="G35" s="64"/>
      <c r="H35" s="48"/>
      <c r="I35" s="64"/>
      <c r="J35" s="64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22.5" x14ac:dyDescent="0.2">
      <c r="A36" s="38">
        <v>14</v>
      </c>
      <c r="B36" s="39"/>
      <c r="C36" s="98" t="s">
        <v>238</v>
      </c>
      <c r="D36" s="25" t="s">
        <v>167</v>
      </c>
      <c r="E36" s="97">
        <f>E31*0.25</f>
        <v>3.45</v>
      </c>
      <c r="F36" s="67"/>
      <c r="G36" s="64"/>
      <c r="H36" s="48"/>
      <c r="I36" s="64"/>
      <c r="J36" s="64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22.5" x14ac:dyDescent="0.2">
      <c r="A37" s="38">
        <v>15</v>
      </c>
      <c r="B37" s="39"/>
      <c r="C37" s="98" t="s">
        <v>239</v>
      </c>
      <c r="D37" s="25" t="s">
        <v>167</v>
      </c>
      <c r="E37" s="97">
        <f>E31*0.35</f>
        <v>4.83</v>
      </c>
      <c r="F37" s="67"/>
      <c r="G37" s="64"/>
      <c r="H37" s="48"/>
      <c r="I37" s="64"/>
      <c r="J37" s="64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/>
      <c r="B38" s="39"/>
      <c r="C38" s="95" t="s">
        <v>240</v>
      </c>
      <c r="D38" s="25"/>
      <c r="E38" s="66"/>
      <c r="F38" s="67"/>
      <c r="G38" s="64"/>
      <c r="H38" s="48"/>
      <c r="I38" s="64"/>
      <c r="J38" s="64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22.5" x14ac:dyDescent="0.2">
      <c r="A39" s="38">
        <v>1</v>
      </c>
      <c r="B39" s="39"/>
      <c r="C39" s="96" t="s">
        <v>241</v>
      </c>
      <c r="D39" s="25" t="s">
        <v>231</v>
      </c>
      <c r="E39" s="97">
        <f>SUM(E40:E44)</f>
        <v>20</v>
      </c>
      <c r="F39" s="67"/>
      <c r="G39" s="64"/>
      <c r="H39" s="48">
        <f t="shared" ref="H39" si="11">ROUND(F39*G39,2)</f>
        <v>0</v>
      </c>
      <c r="I39" s="64"/>
      <c r="J39" s="64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22.5" x14ac:dyDescent="0.2">
      <c r="A40" s="38">
        <v>2</v>
      </c>
      <c r="B40" s="39"/>
      <c r="C40" s="98" t="s">
        <v>242</v>
      </c>
      <c r="D40" s="25" t="s">
        <v>231</v>
      </c>
      <c r="E40" s="97">
        <v>6</v>
      </c>
      <c r="F40" s="67"/>
      <c r="G40" s="64"/>
      <c r="H40" s="48"/>
      <c r="I40" s="64"/>
      <c r="J40" s="64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22.5" x14ac:dyDescent="0.2">
      <c r="A41" s="38">
        <v>3</v>
      </c>
      <c r="B41" s="39"/>
      <c r="C41" s="98" t="s">
        <v>243</v>
      </c>
      <c r="D41" s="25" t="s">
        <v>231</v>
      </c>
      <c r="E41" s="97">
        <v>8</v>
      </c>
      <c r="F41" s="67"/>
      <c r="G41" s="64"/>
      <c r="H41" s="48"/>
      <c r="I41" s="64"/>
      <c r="J41" s="64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22.5" x14ac:dyDescent="0.2">
      <c r="A42" s="38">
        <v>4</v>
      </c>
      <c r="B42" s="39"/>
      <c r="C42" s="98" t="s">
        <v>244</v>
      </c>
      <c r="D42" s="25" t="s">
        <v>231</v>
      </c>
      <c r="E42" s="97">
        <v>4</v>
      </c>
      <c r="F42" s="67"/>
      <c r="G42" s="64"/>
      <c r="H42" s="48"/>
      <c r="I42" s="64"/>
      <c r="J42" s="64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22.5" x14ac:dyDescent="0.2">
      <c r="A43" s="38">
        <v>5</v>
      </c>
      <c r="B43" s="39"/>
      <c r="C43" s="98" t="s">
        <v>245</v>
      </c>
      <c r="D43" s="25" t="s">
        <v>231</v>
      </c>
      <c r="E43" s="97">
        <v>1</v>
      </c>
      <c r="F43" s="67"/>
      <c r="G43" s="64"/>
      <c r="H43" s="48"/>
      <c r="I43" s="64"/>
      <c r="J43" s="64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22.5" x14ac:dyDescent="0.2">
      <c r="A44" s="38">
        <v>6</v>
      </c>
      <c r="B44" s="39"/>
      <c r="C44" s="98" t="s">
        <v>246</v>
      </c>
      <c r="D44" s="25" t="s">
        <v>231</v>
      </c>
      <c r="E44" s="97">
        <v>1</v>
      </c>
      <c r="F44" s="67"/>
      <c r="G44" s="64"/>
      <c r="H44" s="48"/>
      <c r="I44" s="64"/>
      <c r="J44" s="64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x14ac:dyDescent="0.2">
      <c r="A45" s="38">
        <v>7</v>
      </c>
      <c r="B45" s="39"/>
      <c r="C45" s="98" t="s">
        <v>232</v>
      </c>
      <c r="D45" s="25" t="s">
        <v>90</v>
      </c>
      <c r="E45" s="97">
        <v>1</v>
      </c>
      <c r="F45" s="67"/>
      <c r="G45" s="64"/>
      <c r="H45" s="48"/>
      <c r="I45" s="64"/>
      <c r="J45" s="64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x14ac:dyDescent="0.2">
      <c r="A46" s="38">
        <v>8</v>
      </c>
      <c r="B46" s="39"/>
      <c r="C46" s="98" t="s">
        <v>233</v>
      </c>
      <c r="D46" s="25" t="s">
        <v>90</v>
      </c>
      <c r="E46" s="97">
        <v>1</v>
      </c>
      <c r="F46" s="67"/>
      <c r="G46" s="64"/>
      <c r="H46" s="48"/>
      <c r="I46" s="64"/>
      <c r="J46" s="64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22.5" x14ac:dyDescent="0.2">
      <c r="A47" s="38">
        <v>9</v>
      </c>
      <c r="B47" s="39"/>
      <c r="C47" s="96" t="s">
        <v>234</v>
      </c>
      <c r="D47" s="25" t="s">
        <v>63</v>
      </c>
      <c r="E47" s="97">
        <v>29.4</v>
      </c>
      <c r="F47" s="67"/>
      <c r="G47" s="64"/>
      <c r="H47" s="48">
        <f t="shared" ref="H47" si="12">ROUND(F47*G47,2)</f>
        <v>0</v>
      </c>
      <c r="I47" s="64"/>
      <c r="J47" s="64">
        <f t="shared" ref="J47" si="13">ROUND(H47*0.06,2)</f>
        <v>0</v>
      </c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x14ac:dyDescent="0.2">
      <c r="A48" s="38">
        <v>10</v>
      </c>
      <c r="B48" s="39"/>
      <c r="C48" s="98" t="s">
        <v>247</v>
      </c>
      <c r="D48" s="25" t="s">
        <v>63</v>
      </c>
      <c r="E48" s="97">
        <f>E47*1.05</f>
        <v>30.87</v>
      </c>
      <c r="F48" s="67"/>
      <c r="G48" s="64"/>
      <c r="H48" s="48"/>
      <c r="I48" s="64"/>
      <c r="J48" s="64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ht="22.5" x14ac:dyDescent="0.2">
      <c r="A49" s="38">
        <v>11</v>
      </c>
      <c r="B49" s="39"/>
      <c r="C49" s="98" t="s">
        <v>235</v>
      </c>
      <c r="D49" s="25" t="s">
        <v>90</v>
      </c>
      <c r="E49" s="97">
        <v>1</v>
      </c>
      <c r="F49" s="67"/>
      <c r="G49" s="64"/>
      <c r="H49" s="48"/>
      <c r="I49" s="64"/>
      <c r="J49" s="64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x14ac:dyDescent="0.2">
      <c r="A50" s="38">
        <v>12</v>
      </c>
      <c r="B50" s="39"/>
      <c r="C50" s="96" t="s">
        <v>236</v>
      </c>
      <c r="D50" s="25" t="s">
        <v>73</v>
      </c>
      <c r="E50" s="97">
        <v>47.75</v>
      </c>
      <c r="F50" s="67"/>
      <c r="G50" s="64"/>
      <c r="H50" s="48">
        <f t="shared" ref="H50" si="14">ROUND(F50*G50,2)</f>
        <v>0</v>
      </c>
      <c r="I50" s="64"/>
      <c r="J50" s="64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x14ac:dyDescent="0.2">
      <c r="A51" s="38">
        <v>13</v>
      </c>
      <c r="B51" s="39"/>
      <c r="C51" s="98" t="s">
        <v>248</v>
      </c>
      <c r="D51" s="25" t="s">
        <v>73</v>
      </c>
      <c r="E51" s="97">
        <f>37.01*1.1</f>
        <v>40.71</v>
      </c>
      <c r="F51" s="67"/>
      <c r="G51" s="64"/>
      <c r="H51" s="48"/>
      <c r="I51" s="64"/>
      <c r="J51" s="64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x14ac:dyDescent="0.2">
      <c r="A52" s="38">
        <v>14</v>
      </c>
      <c r="B52" s="39"/>
      <c r="C52" s="98" t="s">
        <v>271</v>
      </c>
      <c r="D52" s="25" t="s">
        <v>105</v>
      </c>
      <c r="E52" s="97">
        <f>E51*6</f>
        <v>244.26</v>
      </c>
      <c r="F52" s="67"/>
      <c r="G52" s="64"/>
      <c r="H52" s="48"/>
      <c r="I52" s="64"/>
      <c r="J52" s="64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x14ac:dyDescent="0.2">
      <c r="A53" s="38">
        <v>15</v>
      </c>
      <c r="B53" s="39"/>
      <c r="C53" s="98" t="s">
        <v>272</v>
      </c>
      <c r="D53" s="25" t="s">
        <v>105</v>
      </c>
      <c r="E53" s="97">
        <f>E50*1.1</f>
        <v>52.53</v>
      </c>
      <c r="F53" s="67"/>
      <c r="G53" s="64"/>
      <c r="H53" s="48"/>
      <c r="I53" s="64"/>
      <c r="J53" s="64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ht="22.5" x14ac:dyDescent="0.2">
      <c r="A54" s="38">
        <v>16</v>
      </c>
      <c r="B54" s="39"/>
      <c r="C54" s="98" t="s">
        <v>237</v>
      </c>
      <c r="D54" s="25" t="s">
        <v>90</v>
      </c>
      <c r="E54" s="97">
        <v>1</v>
      </c>
      <c r="F54" s="67"/>
      <c r="G54" s="64"/>
      <c r="H54" s="48"/>
      <c r="I54" s="64"/>
      <c r="J54" s="64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ht="22.5" x14ac:dyDescent="0.2">
      <c r="A55" s="38">
        <v>17</v>
      </c>
      <c r="B55" s="39"/>
      <c r="C55" s="98" t="s">
        <v>238</v>
      </c>
      <c r="D55" s="25" t="s">
        <v>167</v>
      </c>
      <c r="E55" s="97">
        <f>E50*0.25</f>
        <v>11.94</v>
      </c>
      <c r="F55" s="67"/>
      <c r="G55" s="64"/>
      <c r="H55" s="48"/>
      <c r="I55" s="64"/>
      <c r="J55" s="64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ht="22.5" x14ac:dyDescent="0.2">
      <c r="A56" s="38">
        <v>18</v>
      </c>
      <c r="B56" s="39"/>
      <c r="C56" s="98" t="s">
        <v>239</v>
      </c>
      <c r="D56" s="25" t="s">
        <v>167</v>
      </c>
      <c r="E56" s="97">
        <f>E50*0.35</f>
        <v>16.71</v>
      </c>
      <c r="F56" s="67"/>
      <c r="G56" s="64"/>
      <c r="H56" s="48"/>
      <c r="I56" s="64"/>
      <c r="J56" s="64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x14ac:dyDescent="0.2">
      <c r="A57" s="38"/>
      <c r="B57" s="39"/>
      <c r="C57" s="95" t="s">
        <v>249</v>
      </c>
      <c r="D57" s="25"/>
      <c r="E57" s="66"/>
      <c r="F57" s="67"/>
      <c r="G57" s="64"/>
      <c r="H57" s="48"/>
      <c r="I57" s="64"/>
      <c r="J57" s="64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ht="33.75" x14ac:dyDescent="0.2">
      <c r="A58" s="38">
        <v>1</v>
      </c>
      <c r="B58" s="39"/>
      <c r="C58" s="96" t="s">
        <v>250</v>
      </c>
      <c r="D58" s="25" t="s">
        <v>200</v>
      </c>
      <c r="E58" s="97">
        <f>E59</f>
        <v>5</v>
      </c>
      <c r="F58" s="67"/>
      <c r="G58" s="64"/>
      <c r="H58" s="48">
        <f t="shared" ref="H58" si="15">ROUND(F58*G58,2)</f>
        <v>0</v>
      </c>
      <c r="I58" s="64"/>
      <c r="J58" s="64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ht="22.5" x14ac:dyDescent="0.2">
      <c r="A59" s="38">
        <v>2</v>
      </c>
      <c r="B59" s="39"/>
      <c r="C59" s="98" t="s">
        <v>251</v>
      </c>
      <c r="D59" s="25" t="s">
        <v>200</v>
      </c>
      <c r="E59" s="97">
        <v>5</v>
      </c>
      <c r="F59" s="67"/>
      <c r="G59" s="64"/>
      <c r="H59" s="48"/>
      <c r="I59" s="64"/>
      <c r="J59" s="64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ht="22.5" x14ac:dyDescent="0.2">
      <c r="A60" s="38">
        <v>3</v>
      </c>
      <c r="B60" s="39"/>
      <c r="C60" s="98" t="s">
        <v>274</v>
      </c>
      <c r="D60" s="25" t="s">
        <v>90</v>
      </c>
      <c r="E60" s="97">
        <v>5</v>
      </c>
      <c r="F60" s="67"/>
      <c r="G60" s="64"/>
      <c r="H60" s="48"/>
      <c r="I60" s="64"/>
      <c r="J60" s="64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x14ac:dyDescent="0.2">
      <c r="A61" s="38">
        <v>4</v>
      </c>
      <c r="B61" s="39"/>
      <c r="C61" s="98" t="s">
        <v>252</v>
      </c>
      <c r="D61" s="25" t="s">
        <v>200</v>
      </c>
      <c r="E61" s="97">
        <v>1</v>
      </c>
      <c r="F61" s="67"/>
      <c r="G61" s="64"/>
      <c r="H61" s="48"/>
      <c r="I61" s="64"/>
      <c r="J61" s="64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x14ac:dyDescent="0.2">
      <c r="A62" s="38">
        <v>5</v>
      </c>
      <c r="B62" s="39"/>
      <c r="C62" s="98" t="s">
        <v>253</v>
      </c>
      <c r="D62" s="25" t="s">
        <v>90</v>
      </c>
      <c r="E62" s="97">
        <v>5</v>
      </c>
      <c r="F62" s="67"/>
      <c r="G62" s="64"/>
      <c r="H62" s="48"/>
      <c r="I62" s="64"/>
      <c r="J62" s="64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x14ac:dyDescent="0.2">
      <c r="A63" s="38">
        <v>6</v>
      </c>
      <c r="B63" s="39"/>
      <c r="C63" s="98" t="s">
        <v>106</v>
      </c>
      <c r="D63" s="25" t="s">
        <v>90</v>
      </c>
      <c r="E63" s="97">
        <v>1</v>
      </c>
      <c r="F63" s="67"/>
      <c r="G63" s="64"/>
      <c r="H63" s="48"/>
      <c r="I63" s="64"/>
      <c r="J63" s="64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ht="33.75" x14ac:dyDescent="0.2">
      <c r="A64" s="38">
        <v>7</v>
      </c>
      <c r="B64" s="39"/>
      <c r="C64" s="96" t="s">
        <v>254</v>
      </c>
      <c r="D64" s="25" t="s">
        <v>90</v>
      </c>
      <c r="E64" s="97">
        <f>E65</f>
        <v>5</v>
      </c>
      <c r="F64" s="67"/>
      <c r="G64" s="64"/>
      <c r="H64" s="48">
        <f t="shared" ref="H64" si="16">ROUND(F64*G64,2)</f>
        <v>0</v>
      </c>
      <c r="I64" s="64"/>
      <c r="J64" s="64">
        <f t="shared" ref="J64" si="17">ROUND(H64*0.06,2)</f>
        <v>0</v>
      </c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ht="22.5" x14ac:dyDescent="0.2">
      <c r="A65" s="38">
        <v>8</v>
      </c>
      <c r="B65" s="39"/>
      <c r="C65" s="98" t="s">
        <v>273</v>
      </c>
      <c r="D65" s="25" t="s">
        <v>90</v>
      </c>
      <c r="E65" s="97">
        <v>5</v>
      </c>
      <c r="F65" s="67"/>
      <c r="G65" s="64"/>
      <c r="H65" s="48"/>
      <c r="I65" s="64"/>
      <c r="J65" s="64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x14ac:dyDescent="0.2">
      <c r="A66" s="38">
        <v>9</v>
      </c>
      <c r="B66" s="39"/>
      <c r="C66" s="98" t="s">
        <v>255</v>
      </c>
      <c r="D66" s="25" t="s">
        <v>90</v>
      </c>
      <c r="E66" s="97">
        <v>1</v>
      </c>
      <c r="F66" s="67"/>
      <c r="G66" s="64"/>
      <c r="H66" s="48"/>
      <c r="I66" s="64"/>
      <c r="J66" s="64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x14ac:dyDescent="0.2">
      <c r="A67" s="38">
        <v>10</v>
      </c>
      <c r="B67" s="39"/>
      <c r="C67" s="98" t="s">
        <v>256</v>
      </c>
      <c r="D67" s="25" t="s">
        <v>90</v>
      </c>
      <c r="E67" s="97">
        <v>5</v>
      </c>
      <c r="F67" s="67"/>
      <c r="G67" s="64"/>
      <c r="H67" s="48"/>
      <c r="I67" s="64"/>
      <c r="J67" s="64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ht="33.75" x14ac:dyDescent="0.2">
      <c r="A68" s="38">
        <v>11</v>
      </c>
      <c r="B68" s="39"/>
      <c r="C68" s="96" t="s">
        <v>257</v>
      </c>
      <c r="D68" s="25" t="s">
        <v>200</v>
      </c>
      <c r="E68" s="97">
        <f>E69</f>
        <v>3</v>
      </c>
      <c r="F68" s="67"/>
      <c r="G68" s="64"/>
      <c r="H68" s="48">
        <f t="shared" ref="H68" si="18">ROUND(F68*G68,2)</f>
        <v>0</v>
      </c>
      <c r="I68" s="64"/>
      <c r="J68" s="64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ht="10.15" x14ac:dyDescent="0.2">
      <c r="A69" s="38">
        <v>12</v>
      </c>
      <c r="B69" s="39"/>
      <c r="C69" s="98" t="s">
        <v>258</v>
      </c>
      <c r="D69" s="25" t="s">
        <v>200</v>
      </c>
      <c r="E69" s="97">
        <v>3</v>
      </c>
      <c r="F69" s="67"/>
      <c r="G69" s="64"/>
      <c r="H69" s="48"/>
      <c r="I69" s="64"/>
      <c r="J69" s="64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ht="22.5" x14ac:dyDescent="0.2">
      <c r="A70" s="38">
        <v>13</v>
      </c>
      <c r="B70" s="39"/>
      <c r="C70" s="98" t="s">
        <v>274</v>
      </c>
      <c r="D70" s="25" t="s">
        <v>90</v>
      </c>
      <c r="E70" s="97">
        <v>1</v>
      </c>
      <c r="F70" s="67"/>
      <c r="G70" s="64"/>
      <c r="H70" s="48"/>
      <c r="I70" s="64"/>
      <c r="J70" s="64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x14ac:dyDescent="0.2">
      <c r="A71" s="38">
        <v>14</v>
      </c>
      <c r="B71" s="39"/>
      <c r="C71" s="98" t="s">
        <v>252</v>
      </c>
      <c r="D71" s="25" t="s">
        <v>200</v>
      </c>
      <c r="E71" s="97">
        <v>1</v>
      </c>
      <c r="F71" s="67"/>
      <c r="G71" s="64"/>
      <c r="H71" s="48"/>
      <c r="I71" s="64"/>
      <c r="J71" s="64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x14ac:dyDescent="0.2">
      <c r="A72" s="38">
        <v>15</v>
      </c>
      <c r="B72" s="39"/>
      <c r="C72" s="98" t="s">
        <v>106</v>
      </c>
      <c r="D72" s="25" t="s">
        <v>90</v>
      </c>
      <c r="E72" s="97">
        <f>E68</f>
        <v>3</v>
      </c>
      <c r="F72" s="67"/>
      <c r="G72" s="64"/>
      <c r="H72" s="48"/>
      <c r="I72" s="64"/>
      <c r="J72" s="64"/>
      <c r="K72" s="49">
        <f t="shared" si="1"/>
        <v>0</v>
      </c>
      <c r="L72" s="50">
        <f t="shared" si="2"/>
        <v>0</v>
      </c>
      <c r="M72" s="48">
        <f t="shared" si="3"/>
        <v>0</v>
      </c>
      <c r="N72" s="48">
        <f t="shared" si="4"/>
        <v>0</v>
      </c>
      <c r="O72" s="48">
        <f t="shared" si="5"/>
        <v>0</v>
      </c>
      <c r="P72" s="49">
        <f t="shared" si="6"/>
        <v>0</v>
      </c>
    </row>
    <row r="73" spans="1:16" ht="22.5" x14ac:dyDescent="0.2">
      <c r="A73" s="38">
        <v>16</v>
      </c>
      <c r="B73" s="39"/>
      <c r="C73" s="96" t="s">
        <v>259</v>
      </c>
      <c r="D73" s="25" t="s">
        <v>200</v>
      </c>
      <c r="E73" s="97">
        <f>E74</f>
        <v>3</v>
      </c>
      <c r="F73" s="67"/>
      <c r="G73" s="64"/>
      <c r="H73" s="48">
        <f t="shared" ref="H73" si="19">ROUND(F73*G73,2)</f>
        <v>0</v>
      </c>
      <c r="I73" s="64"/>
      <c r="J73" s="64"/>
      <c r="K73" s="49">
        <f t="shared" ref="K73:K90" si="20">SUM(H73:J73)</f>
        <v>0</v>
      </c>
      <c r="L73" s="50">
        <f t="shared" ref="L73:L90" si="21">ROUND(E73*F73,2)</f>
        <v>0</v>
      </c>
      <c r="M73" s="48">
        <f t="shared" ref="M73:M90" si="22">ROUND(H73*E73,2)</f>
        <v>0</v>
      </c>
      <c r="N73" s="48">
        <f t="shared" ref="N73:N90" si="23">ROUND(I73*E73,2)</f>
        <v>0</v>
      </c>
      <c r="O73" s="48">
        <f t="shared" ref="O73:O90" si="24">ROUND(J73*E73,2)</f>
        <v>0</v>
      </c>
      <c r="P73" s="49">
        <f t="shared" ref="P73:P90" si="25">SUM(M73:O73)</f>
        <v>0</v>
      </c>
    </row>
    <row r="74" spans="1:16" ht="22.5" x14ac:dyDescent="0.2">
      <c r="A74" s="38">
        <v>17</v>
      </c>
      <c r="B74" s="39"/>
      <c r="C74" s="98" t="s">
        <v>260</v>
      </c>
      <c r="D74" s="25" t="s">
        <v>200</v>
      </c>
      <c r="E74" s="97">
        <v>3</v>
      </c>
      <c r="F74" s="67"/>
      <c r="G74" s="64"/>
      <c r="H74" s="48"/>
      <c r="I74" s="64"/>
      <c r="J74" s="64"/>
      <c r="K74" s="49">
        <f t="shared" si="20"/>
        <v>0</v>
      </c>
      <c r="L74" s="50">
        <f t="shared" si="21"/>
        <v>0</v>
      </c>
      <c r="M74" s="48">
        <f t="shared" si="22"/>
        <v>0</v>
      </c>
      <c r="N74" s="48">
        <f t="shared" si="23"/>
        <v>0</v>
      </c>
      <c r="O74" s="48">
        <f t="shared" si="24"/>
        <v>0</v>
      </c>
      <c r="P74" s="49">
        <f t="shared" si="25"/>
        <v>0</v>
      </c>
    </row>
    <row r="75" spans="1:16" x14ac:dyDescent="0.2">
      <c r="A75" s="38">
        <v>18</v>
      </c>
      <c r="B75" s="39"/>
      <c r="C75" s="98" t="s">
        <v>252</v>
      </c>
      <c r="D75" s="25" t="s">
        <v>200</v>
      </c>
      <c r="E75" s="97">
        <v>1</v>
      </c>
      <c r="F75" s="67"/>
      <c r="G75" s="64"/>
      <c r="H75" s="48"/>
      <c r="I75" s="64"/>
      <c r="J75" s="64"/>
      <c r="K75" s="49">
        <f t="shared" si="20"/>
        <v>0</v>
      </c>
      <c r="L75" s="50">
        <f t="shared" si="21"/>
        <v>0</v>
      </c>
      <c r="M75" s="48">
        <f t="shared" si="22"/>
        <v>0</v>
      </c>
      <c r="N75" s="48">
        <f t="shared" si="23"/>
        <v>0</v>
      </c>
      <c r="O75" s="48">
        <f t="shared" si="24"/>
        <v>0</v>
      </c>
      <c r="P75" s="49">
        <f t="shared" si="25"/>
        <v>0</v>
      </c>
    </row>
    <row r="76" spans="1:16" x14ac:dyDescent="0.2">
      <c r="A76" s="38">
        <v>19</v>
      </c>
      <c r="B76" s="39"/>
      <c r="C76" s="98" t="s">
        <v>253</v>
      </c>
      <c r="D76" s="25" t="s">
        <v>90</v>
      </c>
      <c r="E76" s="97">
        <f>E73</f>
        <v>3</v>
      </c>
      <c r="F76" s="67"/>
      <c r="G76" s="64"/>
      <c r="H76" s="48"/>
      <c r="I76" s="64"/>
      <c r="J76" s="64"/>
      <c r="K76" s="49">
        <f t="shared" si="20"/>
        <v>0</v>
      </c>
      <c r="L76" s="50">
        <f t="shared" si="21"/>
        <v>0</v>
      </c>
      <c r="M76" s="48">
        <f t="shared" si="22"/>
        <v>0</v>
      </c>
      <c r="N76" s="48">
        <f t="shared" si="23"/>
        <v>0</v>
      </c>
      <c r="O76" s="48">
        <f t="shared" si="24"/>
        <v>0</v>
      </c>
      <c r="P76" s="49">
        <f t="shared" si="25"/>
        <v>0</v>
      </c>
    </row>
    <row r="77" spans="1:16" x14ac:dyDescent="0.2">
      <c r="A77" s="38">
        <v>20</v>
      </c>
      <c r="B77" s="39"/>
      <c r="C77" s="98" t="s">
        <v>106</v>
      </c>
      <c r="D77" s="25" t="s">
        <v>90</v>
      </c>
      <c r="E77" s="97">
        <v>1</v>
      </c>
      <c r="F77" s="67"/>
      <c r="G77" s="64"/>
      <c r="H77" s="48"/>
      <c r="I77" s="64"/>
      <c r="J77" s="64"/>
      <c r="K77" s="49">
        <f t="shared" si="20"/>
        <v>0</v>
      </c>
      <c r="L77" s="50">
        <f t="shared" si="21"/>
        <v>0</v>
      </c>
      <c r="M77" s="48">
        <f t="shared" si="22"/>
        <v>0</v>
      </c>
      <c r="N77" s="48">
        <f t="shared" si="23"/>
        <v>0</v>
      </c>
      <c r="O77" s="48">
        <f t="shared" si="24"/>
        <v>0</v>
      </c>
      <c r="P77" s="49">
        <f t="shared" si="25"/>
        <v>0</v>
      </c>
    </row>
    <row r="78" spans="1:16" ht="33.75" x14ac:dyDescent="0.2">
      <c r="A78" s="38">
        <v>21</v>
      </c>
      <c r="B78" s="39"/>
      <c r="C78" s="96" t="s">
        <v>261</v>
      </c>
      <c r="D78" s="25" t="s">
        <v>200</v>
      </c>
      <c r="E78" s="97">
        <f>E79</f>
        <v>1</v>
      </c>
      <c r="F78" s="67"/>
      <c r="G78" s="64"/>
      <c r="H78" s="48">
        <f t="shared" ref="H78" si="26">ROUND(F78*G78,2)</f>
        <v>0</v>
      </c>
      <c r="I78" s="64"/>
      <c r="J78" s="64"/>
      <c r="K78" s="49">
        <f t="shared" si="20"/>
        <v>0</v>
      </c>
      <c r="L78" s="50">
        <f t="shared" si="21"/>
        <v>0</v>
      </c>
      <c r="M78" s="48">
        <f t="shared" si="22"/>
        <v>0</v>
      </c>
      <c r="N78" s="48">
        <f t="shared" si="23"/>
        <v>0</v>
      </c>
      <c r="O78" s="48">
        <f t="shared" si="24"/>
        <v>0</v>
      </c>
      <c r="P78" s="49">
        <f t="shared" si="25"/>
        <v>0</v>
      </c>
    </row>
    <row r="79" spans="1:16" ht="22.5" x14ac:dyDescent="0.2">
      <c r="A79" s="38">
        <v>22</v>
      </c>
      <c r="B79" s="39"/>
      <c r="C79" s="98" t="s">
        <v>262</v>
      </c>
      <c r="D79" s="25" t="s">
        <v>200</v>
      </c>
      <c r="E79" s="97">
        <v>1</v>
      </c>
      <c r="F79" s="67"/>
      <c r="G79" s="64"/>
      <c r="H79" s="48"/>
      <c r="I79" s="64"/>
      <c r="J79" s="64"/>
      <c r="K79" s="49">
        <f t="shared" si="20"/>
        <v>0</v>
      </c>
      <c r="L79" s="50">
        <f t="shared" si="21"/>
        <v>0</v>
      </c>
      <c r="M79" s="48">
        <f t="shared" si="22"/>
        <v>0</v>
      </c>
      <c r="N79" s="48">
        <f t="shared" si="23"/>
        <v>0</v>
      </c>
      <c r="O79" s="48">
        <f t="shared" si="24"/>
        <v>0</v>
      </c>
      <c r="P79" s="49">
        <f t="shared" si="25"/>
        <v>0</v>
      </c>
    </row>
    <row r="80" spans="1:16" ht="22.5" x14ac:dyDescent="0.2">
      <c r="A80" s="38">
        <v>23</v>
      </c>
      <c r="B80" s="39"/>
      <c r="C80" s="98" t="s">
        <v>274</v>
      </c>
      <c r="D80" s="25" t="s">
        <v>90</v>
      </c>
      <c r="E80" s="97">
        <v>1</v>
      </c>
      <c r="F80" s="67"/>
      <c r="G80" s="64"/>
      <c r="H80" s="48"/>
      <c r="I80" s="64"/>
      <c r="J80" s="64"/>
      <c r="K80" s="49">
        <f t="shared" si="20"/>
        <v>0</v>
      </c>
      <c r="L80" s="50">
        <f t="shared" si="21"/>
        <v>0</v>
      </c>
      <c r="M80" s="48">
        <f t="shared" si="22"/>
        <v>0</v>
      </c>
      <c r="N80" s="48">
        <f t="shared" si="23"/>
        <v>0</v>
      </c>
      <c r="O80" s="48">
        <f t="shared" si="24"/>
        <v>0</v>
      </c>
      <c r="P80" s="49">
        <f t="shared" si="25"/>
        <v>0</v>
      </c>
    </row>
    <row r="81" spans="1:16" x14ac:dyDescent="0.2">
      <c r="A81" s="38">
        <v>24</v>
      </c>
      <c r="B81" s="39"/>
      <c r="C81" s="98" t="s">
        <v>252</v>
      </c>
      <c r="D81" s="25" t="s">
        <v>200</v>
      </c>
      <c r="E81" s="97">
        <v>1</v>
      </c>
      <c r="F81" s="67"/>
      <c r="G81" s="64"/>
      <c r="H81" s="48"/>
      <c r="I81" s="64"/>
      <c r="J81" s="64"/>
      <c r="K81" s="49">
        <f t="shared" si="20"/>
        <v>0</v>
      </c>
      <c r="L81" s="50">
        <f t="shared" si="21"/>
        <v>0</v>
      </c>
      <c r="M81" s="48">
        <f t="shared" si="22"/>
        <v>0</v>
      </c>
      <c r="N81" s="48">
        <f t="shared" si="23"/>
        <v>0</v>
      </c>
      <c r="O81" s="48">
        <f t="shared" si="24"/>
        <v>0</v>
      </c>
      <c r="P81" s="49">
        <f t="shared" si="25"/>
        <v>0</v>
      </c>
    </row>
    <row r="82" spans="1:16" x14ac:dyDescent="0.2">
      <c r="A82" s="38">
        <v>25</v>
      </c>
      <c r="B82" s="39"/>
      <c r="C82" s="98" t="s">
        <v>253</v>
      </c>
      <c r="D82" s="25" t="s">
        <v>90</v>
      </c>
      <c r="E82" s="97">
        <v>1</v>
      </c>
      <c r="F82" s="67"/>
      <c r="G82" s="64"/>
      <c r="H82" s="48"/>
      <c r="I82" s="64"/>
      <c r="J82" s="64"/>
      <c r="K82" s="49">
        <f t="shared" si="20"/>
        <v>0</v>
      </c>
      <c r="L82" s="50">
        <f t="shared" si="21"/>
        <v>0</v>
      </c>
      <c r="M82" s="48">
        <f t="shared" si="22"/>
        <v>0</v>
      </c>
      <c r="N82" s="48">
        <f t="shared" si="23"/>
        <v>0</v>
      </c>
      <c r="O82" s="48">
        <f t="shared" si="24"/>
        <v>0</v>
      </c>
      <c r="P82" s="49">
        <f t="shared" si="25"/>
        <v>0</v>
      </c>
    </row>
    <row r="83" spans="1:16" x14ac:dyDescent="0.2">
      <c r="A83" s="38">
        <v>26</v>
      </c>
      <c r="B83" s="39"/>
      <c r="C83" s="98" t="s">
        <v>106</v>
      </c>
      <c r="D83" s="25" t="s">
        <v>90</v>
      </c>
      <c r="E83" s="97">
        <v>1</v>
      </c>
      <c r="F83" s="67"/>
      <c r="G83" s="64"/>
      <c r="H83" s="48"/>
      <c r="I83" s="64"/>
      <c r="J83" s="64"/>
      <c r="K83" s="49">
        <f t="shared" si="20"/>
        <v>0</v>
      </c>
      <c r="L83" s="50">
        <f t="shared" si="21"/>
        <v>0</v>
      </c>
      <c r="M83" s="48">
        <f t="shared" si="22"/>
        <v>0</v>
      </c>
      <c r="N83" s="48">
        <f t="shared" si="23"/>
        <v>0</v>
      </c>
      <c r="O83" s="48">
        <f t="shared" si="24"/>
        <v>0</v>
      </c>
      <c r="P83" s="49">
        <f t="shared" si="25"/>
        <v>0</v>
      </c>
    </row>
    <row r="84" spans="1:16" ht="22.5" x14ac:dyDescent="0.2">
      <c r="A84" s="38">
        <v>27</v>
      </c>
      <c r="B84" s="39"/>
      <c r="C84" s="96" t="s">
        <v>263</v>
      </c>
      <c r="D84" s="25" t="s">
        <v>90</v>
      </c>
      <c r="E84" s="97">
        <v>1</v>
      </c>
      <c r="F84" s="67"/>
      <c r="G84" s="64"/>
      <c r="H84" s="48">
        <f t="shared" ref="H84" si="27">ROUND(F84*G84,2)</f>
        <v>0</v>
      </c>
      <c r="I84" s="64"/>
      <c r="J84" s="64"/>
      <c r="K84" s="49">
        <f t="shared" si="20"/>
        <v>0</v>
      </c>
      <c r="L84" s="50">
        <f t="shared" si="21"/>
        <v>0</v>
      </c>
      <c r="M84" s="48">
        <f t="shared" si="22"/>
        <v>0</v>
      </c>
      <c r="N84" s="48">
        <f t="shared" si="23"/>
        <v>0</v>
      </c>
      <c r="O84" s="48">
        <f t="shared" si="24"/>
        <v>0</v>
      </c>
      <c r="P84" s="49">
        <f t="shared" si="25"/>
        <v>0</v>
      </c>
    </row>
    <row r="85" spans="1:16" x14ac:dyDescent="0.2">
      <c r="A85" s="38"/>
      <c r="B85" s="39"/>
      <c r="C85" s="95" t="s">
        <v>115</v>
      </c>
      <c r="D85" s="25"/>
      <c r="E85" s="66"/>
      <c r="F85" s="67"/>
      <c r="G85" s="64"/>
      <c r="H85" s="48"/>
      <c r="I85" s="64"/>
      <c r="J85" s="64"/>
      <c r="K85" s="49">
        <f t="shared" si="20"/>
        <v>0</v>
      </c>
      <c r="L85" s="50">
        <f t="shared" si="21"/>
        <v>0</v>
      </c>
      <c r="M85" s="48">
        <f t="shared" si="22"/>
        <v>0</v>
      </c>
      <c r="N85" s="48">
        <f t="shared" si="23"/>
        <v>0</v>
      </c>
      <c r="O85" s="48">
        <f t="shared" si="24"/>
        <v>0</v>
      </c>
      <c r="P85" s="49">
        <f t="shared" si="25"/>
        <v>0</v>
      </c>
    </row>
    <row r="86" spans="1:16" x14ac:dyDescent="0.2">
      <c r="A86" s="38">
        <v>1</v>
      </c>
      <c r="B86" s="39"/>
      <c r="C86" s="96" t="s">
        <v>264</v>
      </c>
      <c r="D86" s="25" t="s">
        <v>200</v>
      </c>
      <c r="E86" s="97">
        <v>11</v>
      </c>
      <c r="F86" s="67"/>
      <c r="G86" s="64"/>
      <c r="H86" s="48">
        <f t="shared" ref="H86:H88" si="28">ROUND(F86*G86,2)</f>
        <v>0</v>
      </c>
      <c r="I86" s="64"/>
      <c r="J86" s="64"/>
      <c r="K86" s="49">
        <f t="shared" si="20"/>
        <v>0</v>
      </c>
      <c r="L86" s="50">
        <f t="shared" si="21"/>
        <v>0</v>
      </c>
      <c r="M86" s="48">
        <f t="shared" si="22"/>
        <v>0</v>
      </c>
      <c r="N86" s="48">
        <f t="shared" si="23"/>
        <v>0</v>
      </c>
      <c r="O86" s="48">
        <f t="shared" si="24"/>
        <v>0</v>
      </c>
      <c r="P86" s="49">
        <f t="shared" si="25"/>
        <v>0</v>
      </c>
    </row>
    <row r="87" spans="1:16" x14ac:dyDescent="0.2">
      <c r="A87" s="38">
        <v>2</v>
      </c>
      <c r="B87" s="39"/>
      <c r="C87" s="96" t="s">
        <v>265</v>
      </c>
      <c r="D87" s="25" t="s">
        <v>200</v>
      </c>
      <c r="E87" s="97">
        <v>3</v>
      </c>
      <c r="F87" s="67"/>
      <c r="G87" s="64"/>
      <c r="H87" s="48">
        <f t="shared" si="28"/>
        <v>0</v>
      </c>
      <c r="I87" s="64"/>
      <c r="J87" s="64"/>
      <c r="K87" s="49">
        <f t="shared" si="20"/>
        <v>0</v>
      </c>
      <c r="L87" s="50">
        <f t="shared" si="21"/>
        <v>0</v>
      </c>
      <c r="M87" s="48">
        <f t="shared" si="22"/>
        <v>0</v>
      </c>
      <c r="N87" s="48">
        <f t="shared" si="23"/>
        <v>0</v>
      </c>
      <c r="O87" s="48">
        <f t="shared" si="24"/>
        <v>0</v>
      </c>
      <c r="P87" s="49">
        <f t="shared" si="25"/>
        <v>0</v>
      </c>
    </row>
    <row r="88" spans="1:16" x14ac:dyDescent="0.2">
      <c r="A88" s="38">
        <v>3</v>
      </c>
      <c r="B88" s="39"/>
      <c r="C88" s="96" t="s">
        <v>266</v>
      </c>
      <c r="D88" s="25" t="s">
        <v>63</v>
      </c>
      <c r="E88" s="97">
        <v>154.5</v>
      </c>
      <c r="F88" s="67"/>
      <c r="G88" s="64"/>
      <c r="H88" s="48">
        <f t="shared" si="28"/>
        <v>0</v>
      </c>
      <c r="I88" s="64"/>
      <c r="J88" s="64"/>
      <c r="K88" s="49">
        <f t="shared" si="20"/>
        <v>0</v>
      </c>
      <c r="L88" s="50">
        <f t="shared" si="21"/>
        <v>0</v>
      </c>
      <c r="M88" s="48">
        <f t="shared" si="22"/>
        <v>0</v>
      </c>
      <c r="N88" s="48">
        <f t="shared" si="23"/>
        <v>0</v>
      </c>
      <c r="O88" s="48">
        <f t="shared" si="24"/>
        <v>0</v>
      </c>
      <c r="P88" s="49">
        <f t="shared" si="25"/>
        <v>0</v>
      </c>
    </row>
    <row r="89" spans="1:16" x14ac:dyDescent="0.2">
      <c r="A89" s="38">
        <v>4</v>
      </c>
      <c r="B89" s="39"/>
      <c r="C89" s="98" t="s">
        <v>122</v>
      </c>
      <c r="D89" s="25" t="s">
        <v>63</v>
      </c>
      <c r="E89" s="97">
        <f>E88*1.15</f>
        <v>177.68</v>
      </c>
      <c r="F89" s="67"/>
      <c r="G89" s="64"/>
      <c r="H89" s="48"/>
      <c r="I89" s="64"/>
      <c r="J89" s="64"/>
      <c r="K89" s="49">
        <f t="shared" si="20"/>
        <v>0</v>
      </c>
      <c r="L89" s="50">
        <f t="shared" si="21"/>
        <v>0</v>
      </c>
      <c r="M89" s="48">
        <f t="shared" si="22"/>
        <v>0</v>
      </c>
      <c r="N89" s="48">
        <f t="shared" si="23"/>
        <v>0</v>
      </c>
      <c r="O89" s="48">
        <f t="shared" si="24"/>
        <v>0</v>
      </c>
      <c r="P89" s="49">
        <f t="shared" si="25"/>
        <v>0</v>
      </c>
    </row>
    <row r="90" spans="1:16" ht="12" thickBot="1" x14ac:dyDescent="0.25">
      <c r="A90" s="38">
        <v>5</v>
      </c>
      <c r="B90" s="39"/>
      <c r="C90" s="98" t="s">
        <v>93</v>
      </c>
      <c r="D90" s="25" t="s">
        <v>90</v>
      </c>
      <c r="E90" s="97">
        <v>1</v>
      </c>
      <c r="F90" s="67"/>
      <c r="G90" s="64"/>
      <c r="H90" s="48"/>
      <c r="I90" s="64"/>
      <c r="J90" s="64"/>
      <c r="K90" s="49">
        <f t="shared" si="20"/>
        <v>0</v>
      </c>
      <c r="L90" s="50">
        <f t="shared" si="21"/>
        <v>0</v>
      </c>
      <c r="M90" s="48">
        <f t="shared" si="22"/>
        <v>0</v>
      </c>
      <c r="N90" s="48">
        <f t="shared" si="23"/>
        <v>0</v>
      </c>
      <c r="O90" s="48">
        <f t="shared" si="24"/>
        <v>0</v>
      </c>
      <c r="P90" s="49">
        <f t="shared" si="25"/>
        <v>0</v>
      </c>
    </row>
    <row r="91" spans="1:16" ht="12" thickBot="1" x14ac:dyDescent="0.25">
      <c r="A91" s="167" t="s">
        <v>79</v>
      </c>
      <c r="B91" s="168"/>
      <c r="C91" s="168"/>
      <c r="D91" s="168"/>
      <c r="E91" s="168"/>
      <c r="F91" s="168"/>
      <c r="G91" s="168"/>
      <c r="H91" s="168"/>
      <c r="I91" s="168"/>
      <c r="J91" s="168"/>
      <c r="K91" s="169"/>
      <c r="L91" s="68">
        <f>SUM(L14:L90)</f>
        <v>0</v>
      </c>
      <c r="M91" s="69">
        <f>SUM(M14:M90)</f>
        <v>0</v>
      </c>
      <c r="N91" s="69">
        <f>SUM(N14:N90)</f>
        <v>0</v>
      </c>
      <c r="O91" s="69">
        <f>SUM(O14:O90)</f>
        <v>0</v>
      </c>
      <c r="P91" s="70">
        <f>SUM(P14:P90)</f>
        <v>0</v>
      </c>
    </row>
    <row r="92" spans="1:16" ht="10.15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ht="10.15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x14ac:dyDescent="0.2">
      <c r="A94" s="1" t="s">
        <v>14</v>
      </c>
      <c r="B94" s="17"/>
      <c r="C94" s="166">
        <f>'Kops a'!C34:H34</f>
        <v>0</v>
      </c>
      <c r="D94" s="166"/>
      <c r="E94" s="166"/>
      <c r="F94" s="166"/>
      <c r="G94" s="166"/>
      <c r="H94" s="166"/>
      <c r="I94" s="17"/>
      <c r="J94" s="17"/>
      <c r="K94" s="17"/>
      <c r="L94" s="17"/>
      <c r="M94" s="17"/>
      <c r="N94" s="17"/>
      <c r="O94" s="17"/>
      <c r="P94" s="17"/>
    </row>
    <row r="95" spans="1:16" x14ac:dyDescent="0.2">
      <c r="A95" s="17"/>
      <c r="B95" s="17"/>
      <c r="C95" s="102" t="s">
        <v>15</v>
      </c>
      <c r="D95" s="102"/>
      <c r="E95" s="102"/>
      <c r="F95" s="102"/>
      <c r="G95" s="102"/>
      <c r="H95" s="102"/>
      <c r="I95" s="17"/>
      <c r="J95" s="17"/>
      <c r="K95" s="17"/>
      <c r="L95" s="17"/>
      <c r="M95" s="17"/>
      <c r="N95" s="17"/>
      <c r="O95" s="17"/>
      <c r="P95" s="17"/>
    </row>
    <row r="96" spans="1:16" ht="10.15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1:16" ht="10.15" x14ac:dyDescent="0.2">
      <c r="A97" s="87" t="str">
        <f>'Kops a'!A37</f>
        <v xml:space="preserve">Tāme sastādīta </v>
      </c>
      <c r="B97" s="88"/>
      <c r="C97" s="88"/>
      <c r="D97" s="8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1:16" ht="10.15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1:16" x14ac:dyDescent="0.2">
      <c r="A99" s="1" t="s">
        <v>37</v>
      </c>
      <c r="B99" s="17"/>
      <c r="C99" s="166">
        <f>'Kops a'!C39:H39</f>
        <v>0</v>
      </c>
      <c r="D99" s="166"/>
      <c r="E99" s="166"/>
      <c r="F99" s="166"/>
      <c r="G99" s="166"/>
      <c r="H99" s="166"/>
      <c r="I99" s="17"/>
      <c r="J99" s="17"/>
      <c r="K99" s="17"/>
      <c r="L99" s="17"/>
      <c r="M99" s="17"/>
      <c r="N99" s="17"/>
      <c r="O99" s="17"/>
      <c r="P99" s="17"/>
    </row>
    <row r="100" spans="1:16" x14ac:dyDescent="0.2">
      <c r="A100" s="17"/>
      <c r="B100" s="17"/>
      <c r="C100" s="102" t="s">
        <v>15</v>
      </c>
      <c r="D100" s="102"/>
      <c r="E100" s="102"/>
      <c r="F100" s="102"/>
      <c r="G100" s="102"/>
      <c r="H100" s="102"/>
      <c r="I100" s="17"/>
      <c r="J100" s="17"/>
      <c r="K100" s="17"/>
      <c r="L100" s="17"/>
      <c r="M100" s="17"/>
      <c r="N100" s="17"/>
      <c r="O100" s="17"/>
      <c r="P100" s="17"/>
    </row>
    <row r="101" spans="1:16" ht="10.15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1:16" x14ac:dyDescent="0.2">
      <c r="A102" s="87" t="s">
        <v>54</v>
      </c>
      <c r="B102" s="88"/>
      <c r="C102" s="92">
        <f>'Kops a'!C42</f>
        <v>0</v>
      </c>
      <c r="D102" s="51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1:16" ht="10.15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</sheetData>
  <mergeCells count="22">
    <mergeCell ref="C100:H100"/>
    <mergeCell ref="C4:I4"/>
    <mergeCell ref="F12:K12"/>
    <mergeCell ref="J9:M9"/>
    <mergeCell ref="D8:L8"/>
    <mergeCell ref="A91:K91"/>
    <mergeCell ref="C94:H94"/>
    <mergeCell ref="C95:H95"/>
    <mergeCell ref="C99:H99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C15:C21 C23:C37 I14:J90 D14:G90 C58:C84 C86:C90 A14:B90 C39:C56">
    <cfRule type="cellIs" dxfId="172" priority="36" operator="equal">
      <formula>0</formula>
    </cfRule>
  </conditionalFormatting>
  <conditionalFormatting sqref="N9:O9 K14:P90 H14:H90">
    <cfRule type="cellIs" dxfId="171" priority="35" operator="equal">
      <formula>0</formula>
    </cfRule>
  </conditionalFormatting>
  <conditionalFormatting sqref="C2:I2">
    <cfRule type="cellIs" dxfId="170" priority="32" operator="equal">
      <formula>0</formula>
    </cfRule>
  </conditionalFormatting>
  <conditionalFormatting sqref="O10">
    <cfRule type="cellIs" dxfId="169" priority="31" operator="equal">
      <formula>"20__. gada __. _________"</formula>
    </cfRule>
  </conditionalFormatting>
  <conditionalFormatting sqref="A91:K91">
    <cfRule type="containsText" dxfId="168" priority="30" operator="containsText" text="Tiešās izmaksas kopā, t. sk. darba devēja sociālais nodoklis __.__% ">
      <formula>NOT(ISERROR(SEARCH("Tiešās izmaksas kopā, t. sk. darba devēja sociālais nodoklis __.__% ",A91)))</formula>
    </cfRule>
  </conditionalFormatting>
  <conditionalFormatting sqref="L91:P91">
    <cfRule type="cellIs" dxfId="167" priority="25" operator="equal">
      <formula>0</formula>
    </cfRule>
  </conditionalFormatting>
  <conditionalFormatting sqref="C4:I4">
    <cfRule type="cellIs" dxfId="166" priority="24" operator="equal">
      <formula>0</formula>
    </cfRule>
  </conditionalFormatting>
  <conditionalFormatting sqref="D5:L8">
    <cfRule type="cellIs" dxfId="165" priority="21" operator="equal">
      <formula>0</formula>
    </cfRule>
  </conditionalFormatting>
  <conditionalFormatting sqref="C99:H99">
    <cfRule type="cellIs" dxfId="164" priority="14" operator="equal">
      <formula>0</formula>
    </cfRule>
  </conditionalFormatting>
  <conditionalFormatting sqref="C94:H94">
    <cfRule type="cellIs" dxfId="163" priority="13" operator="equal">
      <formula>0</formula>
    </cfRule>
  </conditionalFormatting>
  <conditionalFormatting sqref="P10">
    <cfRule type="cellIs" dxfId="162" priority="17" operator="equal">
      <formula>"20__. gada __. _________"</formula>
    </cfRule>
  </conditionalFormatting>
  <conditionalFormatting sqref="C99:H99 C102 C94:H94">
    <cfRule type="cellIs" dxfId="161" priority="12" operator="equal">
      <formula>0</formula>
    </cfRule>
  </conditionalFormatting>
  <conditionalFormatting sqref="D1">
    <cfRule type="cellIs" dxfId="160" priority="11" operator="equal">
      <formula>0</formula>
    </cfRule>
  </conditionalFormatting>
  <conditionalFormatting sqref="A9">
    <cfRule type="containsText" dxfId="159" priority="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14">
    <cfRule type="cellIs" dxfId="158" priority="5" operator="equal">
      <formula>0</formula>
    </cfRule>
  </conditionalFormatting>
  <conditionalFormatting sqref="C22">
    <cfRule type="cellIs" dxfId="157" priority="4" operator="equal">
      <formula>0</formula>
    </cfRule>
  </conditionalFormatting>
  <conditionalFormatting sqref="C38">
    <cfRule type="cellIs" dxfId="156" priority="3" operator="equal">
      <formula>0</formula>
    </cfRule>
  </conditionalFormatting>
  <conditionalFormatting sqref="C57">
    <cfRule type="cellIs" dxfId="155" priority="2" operator="equal">
      <formula>0</formula>
    </cfRule>
  </conditionalFormatting>
  <conditionalFormatting sqref="C85">
    <cfRule type="cellIs" dxfId="154" priority="1" operator="equal">
      <formula>0</formula>
    </cfRule>
  </conditionalFormatting>
  <pageMargins left="0.7" right="0.7" top="0.75" bottom="0.75" header="0.3" footer="0.3"/>
  <pageSetup scale="87" fitToHeight="0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0B610FE1-6F17-46AF-982B-27B20E80701D}">
            <xm:f>NOT(ISERROR(SEARCH("Tāme sastādīta ____. gada ___. ______________",A97)))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A97</xm:sqref>
        </x14:conditionalFormatting>
        <x14:conditionalFormatting xmlns:xm="http://schemas.microsoft.com/office/excel/2006/main">
          <x14:cfRule type="containsText" priority="15" operator="containsText" id="{F3EAEDA8-031E-4BF8-B71A-4A6D64C3BFEB}">
            <xm:f>NOT(ISERROR(SEARCH("Sertifikāta Nr. _________________________________",A102)))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41"/>
  <sheetViews>
    <sheetView topLeftCell="A13" workbookViewId="0">
      <selection activeCell="I15" sqref="I15:J28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a'!A19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0" t="s">
        <v>276</v>
      </c>
      <c r="D2" s="150"/>
      <c r="E2" s="150"/>
      <c r="F2" s="150"/>
      <c r="G2" s="150"/>
      <c r="H2" s="150"/>
      <c r="I2" s="150"/>
      <c r="J2" s="29"/>
    </row>
    <row r="3" spans="1:16" x14ac:dyDescent="0.2">
      <c r="A3" s="30"/>
      <c r="B3" s="30"/>
      <c r="C3" s="111" t="s">
        <v>17</v>
      </c>
      <c r="D3" s="111"/>
      <c r="E3" s="111"/>
      <c r="F3" s="111"/>
      <c r="G3" s="111"/>
      <c r="H3" s="111"/>
      <c r="I3" s="111"/>
      <c r="J3" s="30"/>
    </row>
    <row r="4" spans="1:16" x14ac:dyDescent="0.2">
      <c r="A4" s="30"/>
      <c r="B4" s="30"/>
      <c r="C4" s="151" t="s">
        <v>52</v>
      </c>
      <c r="D4" s="151"/>
      <c r="E4" s="151"/>
      <c r="F4" s="151"/>
      <c r="G4" s="151"/>
      <c r="H4" s="151"/>
      <c r="I4" s="151"/>
      <c r="J4" s="30"/>
    </row>
    <row r="5" spans="1:16" ht="24.95" customHeight="1" x14ac:dyDescent="0.2">
      <c r="A5" s="23"/>
      <c r="B5" s="23"/>
      <c r="C5" s="27" t="s">
        <v>5</v>
      </c>
      <c r="D5" s="163" t="str">
        <f>'Kops a'!D6</f>
        <v>Daudzdzīvokļu dzīvojamās mājas, Lielajā ielā 13, Jelgavā vienkāršotas fasādes atjaunošana un pamatu pastiprināšana</v>
      </c>
      <c r="E5" s="163"/>
      <c r="F5" s="163"/>
      <c r="G5" s="163"/>
      <c r="H5" s="163"/>
      <c r="I5" s="163"/>
      <c r="J5" s="163"/>
      <c r="K5" s="163"/>
      <c r="L5" s="163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63" t="str">
        <f>'Kops a'!D7</f>
        <v>Daudzdzīvokļu dzīvojamās mājas, Lielajā ielā 13, Jelgavā vienkāršotas fasādes atjaunošana un pamatu pastiprināšana</v>
      </c>
      <c r="E6" s="163"/>
      <c r="F6" s="163"/>
      <c r="G6" s="163"/>
      <c r="H6" s="163"/>
      <c r="I6" s="163"/>
      <c r="J6" s="163"/>
      <c r="K6" s="163"/>
      <c r="L6" s="16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3" t="str">
        <f>'Kops a'!D8</f>
        <v>Lielā iela 13, Jelgava</v>
      </c>
      <c r="E7" s="163"/>
      <c r="F7" s="163"/>
      <c r="G7" s="163"/>
      <c r="H7" s="163"/>
      <c r="I7" s="163"/>
      <c r="J7" s="163"/>
      <c r="K7" s="163"/>
      <c r="L7" s="16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3">
        <f>'Kops a'!D9</f>
        <v>0</v>
      </c>
      <c r="E8" s="163"/>
      <c r="F8" s="163"/>
      <c r="G8" s="163"/>
      <c r="H8" s="163"/>
      <c r="I8" s="163"/>
      <c r="J8" s="163"/>
      <c r="K8" s="163"/>
      <c r="L8" s="163"/>
      <c r="M8" s="17"/>
      <c r="N8" s="17"/>
      <c r="O8" s="17"/>
      <c r="P8" s="17"/>
    </row>
    <row r="9" spans="1:16" ht="11.25" customHeight="1" x14ac:dyDescent="0.2">
      <c r="A9" s="149" t="s">
        <v>56</v>
      </c>
      <c r="B9" s="149"/>
      <c r="C9" s="149"/>
      <c r="D9" s="149"/>
      <c r="E9" s="149"/>
      <c r="F9" s="149"/>
      <c r="G9" s="149"/>
      <c r="H9" s="149"/>
      <c r="I9" s="149"/>
      <c r="J9" s="155" t="s">
        <v>39</v>
      </c>
      <c r="K9" s="155"/>
      <c r="L9" s="155"/>
      <c r="M9" s="155"/>
      <c r="N9" s="162">
        <f>P29</f>
        <v>0</v>
      </c>
      <c r="O9" s="162"/>
      <c r="P9" s="31"/>
    </row>
    <row r="10" spans="1:16" ht="10.15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A35</f>
        <v xml:space="preserve">Tāme sastādīta </v>
      </c>
    </row>
    <row r="11" spans="1:16" ht="10.9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3" t="s">
        <v>23</v>
      </c>
      <c r="B12" s="157" t="s">
        <v>40</v>
      </c>
      <c r="C12" s="153" t="s">
        <v>41</v>
      </c>
      <c r="D12" s="160" t="s">
        <v>42</v>
      </c>
      <c r="E12" s="164" t="s">
        <v>43</v>
      </c>
      <c r="F12" s="152" t="s">
        <v>44</v>
      </c>
      <c r="G12" s="153"/>
      <c r="H12" s="153"/>
      <c r="I12" s="153"/>
      <c r="J12" s="153"/>
      <c r="K12" s="154"/>
      <c r="L12" s="152" t="s">
        <v>45</v>
      </c>
      <c r="M12" s="153"/>
      <c r="N12" s="153"/>
      <c r="O12" s="153"/>
      <c r="P12" s="154"/>
    </row>
    <row r="13" spans="1:16" ht="126.75" customHeight="1" thickBot="1" x14ac:dyDescent="0.25">
      <c r="A13" s="156"/>
      <c r="B13" s="158"/>
      <c r="C13" s="159"/>
      <c r="D13" s="161"/>
      <c r="E13" s="165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38"/>
      <c r="B14" s="39"/>
      <c r="C14" s="95" t="s">
        <v>59</v>
      </c>
      <c r="D14" s="25"/>
      <c r="E14" s="66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2.5" x14ac:dyDescent="0.2">
      <c r="A15" s="38">
        <v>1</v>
      </c>
      <c r="B15" s="39"/>
      <c r="C15" s="96" t="s">
        <v>277</v>
      </c>
      <c r="D15" s="25" t="s">
        <v>73</v>
      </c>
      <c r="E15" s="97">
        <v>75.099999999999994</v>
      </c>
      <c r="F15" s="67"/>
      <c r="G15" s="64"/>
      <c r="H15" s="48">
        <f>ROUND(F15*G15,2)</f>
        <v>0</v>
      </c>
      <c r="I15" s="64"/>
      <c r="J15" s="64"/>
      <c r="K15" s="49">
        <f t="shared" ref="K15:K28" si="0">SUM(H15:J15)</f>
        <v>0</v>
      </c>
      <c r="L15" s="50">
        <f t="shared" ref="L15:L28" si="1">ROUND(E15*F15,2)</f>
        <v>0</v>
      </c>
      <c r="M15" s="48">
        <f t="shared" ref="M15:M28" si="2">ROUND(H15*E15,2)</f>
        <v>0</v>
      </c>
      <c r="N15" s="48">
        <f t="shared" ref="N15:N28" si="3">ROUND(I15*E15,2)</f>
        <v>0</v>
      </c>
      <c r="O15" s="48">
        <f t="shared" ref="O15:O28" si="4">ROUND(J15*E15,2)</f>
        <v>0</v>
      </c>
      <c r="P15" s="49">
        <f t="shared" ref="P15:P28" si="5">SUM(M15:O15)</f>
        <v>0</v>
      </c>
    </row>
    <row r="16" spans="1:16" x14ac:dyDescent="0.2">
      <c r="A16" s="38">
        <v>2</v>
      </c>
      <c r="B16" s="39"/>
      <c r="C16" s="96" t="s">
        <v>278</v>
      </c>
      <c r="D16" s="25" t="s">
        <v>73</v>
      </c>
      <c r="E16" s="97">
        <v>612.32000000000005</v>
      </c>
      <c r="F16" s="67"/>
      <c r="G16" s="64"/>
      <c r="H16" s="48">
        <f t="shared" ref="H16:H17" si="6">ROUND(F16*G16,2)</f>
        <v>0</v>
      </c>
      <c r="I16" s="64"/>
      <c r="J16" s="64"/>
      <c r="K16" s="49">
        <f t="shared" si="0"/>
        <v>0</v>
      </c>
      <c r="L16" s="50">
        <f t="shared" si="1"/>
        <v>0</v>
      </c>
      <c r="M16" s="48">
        <f t="shared" si="2"/>
        <v>0</v>
      </c>
      <c r="N16" s="48">
        <f t="shared" si="3"/>
        <v>0</v>
      </c>
      <c r="O16" s="48">
        <f t="shared" si="4"/>
        <v>0</v>
      </c>
      <c r="P16" s="49">
        <f t="shared" si="5"/>
        <v>0</v>
      </c>
    </row>
    <row r="17" spans="1:16" ht="22.5" x14ac:dyDescent="0.2">
      <c r="A17" s="38">
        <v>3</v>
      </c>
      <c r="B17" s="39"/>
      <c r="C17" s="96" t="s">
        <v>279</v>
      </c>
      <c r="D17" s="25" t="s">
        <v>280</v>
      </c>
      <c r="E17" s="97">
        <v>1</v>
      </c>
      <c r="F17" s="67"/>
      <c r="G17" s="64"/>
      <c r="H17" s="48">
        <f t="shared" si="6"/>
        <v>0</v>
      </c>
      <c r="I17" s="64"/>
      <c r="J17" s="64"/>
      <c r="K17" s="49">
        <f t="shared" si="0"/>
        <v>0</v>
      </c>
      <c r="L17" s="50">
        <f t="shared" si="1"/>
        <v>0</v>
      </c>
      <c r="M17" s="48">
        <f t="shared" si="2"/>
        <v>0</v>
      </c>
      <c r="N17" s="48">
        <f t="shared" si="3"/>
        <v>0</v>
      </c>
      <c r="O17" s="48">
        <f t="shared" si="4"/>
        <v>0</v>
      </c>
      <c r="P17" s="49">
        <f t="shared" si="5"/>
        <v>0</v>
      </c>
    </row>
    <row r="18" spans="1:16" x14ac:dyDescent="0.2">
      <c r="A18" s="38"/>
      <c r="B18" s="39"/>
      <c r="C18" s="95" t="s">
        <v>281</v>
      </c>
      <c r="D18" s="25"/>
      <c r="E18" s="66"/>
      <c r="F18" s="67"/>
      <c r="G18" s="64"/>
      <c r="H18" s="48"/>
      <c r="I18" s="64"/>
      <c r="J18" s="64"/>
      <c r="K18" s="49">
        <f t="shared" si="0"/>
        <v>0</v>
      </c>
      <c r="L18" s="50">
        <f t="shared" si="1"/>
        <v>0</v>
      </c>
      <c r="M18" s="48">
        <f t="shared" si="2"/>
        <v>0</v>
      </c>
      <c r="N18" s="48">
        <f t="shared" si="3"/>
        <v>0</v>
      </c>
      <c r="O18" s="48">
        <f t="shared" si="4"/>
        <v>0</v>
      </c>
      <c r="P18" s="49">
        <f t="shared" si="5"/>
        <v>0</v>
      </c>
    </row>
    <row r="19" spans="1:16" ht="56.25" x14ac:dyDescent="0.2">
      <c r="A19" s="38">
        <v>1</v>
      </c>
      <c r="B19" s="39"/>
      <c r="C19" s="96" t="s">
        <v>282</v>
      </c>
      <c r="D19" s="25" t="s">
        <v>280</v>
      </c>
      <c r="E19" s="97">
        <v>1</v>
      </c>
      <c r="F19" s="67"/>
      <c r="G19" s="64"/>
      <c r="H19" s="48">
        <f t="shared" ref="H19:H28" si="7">ROUND(F19*G19,2)</f>
        <v>0</v>
      </c>
      <c r="I19" s="64"/>
      <c r="J19" s="64"/>
      <c r="K19" s="49">
        <f t="shared" si="0"/>
        <v>0</v>
      </c>
      <c r="L19" s="50">
        <f t="shared" si="1"/>
        <v>0</v>
      </c>
      <c r="M19" s="48">
        <f t="shared" si="2"/>
        <v>0</v>
      </c>
      <c r="N19" s="48">
        <f t="shared" si="3"/>
        <v>0</v>
      </c>
      <c r="O19" s="48">
        <f t="shared" si="4"/>
        <v>0</v>
      </c>
      <c r="P19" s="49">
        <f t="shared" si="5"/>
        <v>0</v>
      </c>
    </row>
    <row r="20" spans="1:16" ht="22.5" x14ac:dyDescent="0.2">
      <c r="A20" s="38">
        <v>2</v>
      </c>
      <c r="B20" s="39"/>
      <c r="C20" s="96" t="s">
        <v>283</v>
      </c>
      <c r="D20" s="25" t="s">
        <v>73</v>
      </c>
      <c r="E20" s="97">
        <f>E16</f>
        <v>612.32000000000005</v>
      </c>
      <c r="F20" s="67"/>
      <c r="G20" s="64"/>
      <c r="H20" s="48">
        <f t="shared" si="7"/>
        <v>0</v>
      </c>
      <c r="I20" s="64"/>
      <c r="J20" s="64"/>
      <c r="K20" s="49">
        <f t="shared" si="0"/>
        <v>0</v>
      </c>
      <c r="L20" s="50">
        <f t="shared" si="1"/>
        <v>0</v>
      </c>
      <c r="M20" s="48">
        <f t="shared" si="2"/>
        <v>0</v>
      </c>
      <c r="N20" s="48">
        <f t="shared" si="3"/>
        <v>0</v>
      </c>
      <c r="O20" s="48">
        <f t="shared" si="4"/>
        <v>0</v>
      </c>
      <c r="P20" s="49">
        <f t="shared" si="5"/>
        <v>0</v>
      </c>
    </row>
    <row r="21" spans="1:16" ht="22.5" x14ac:dyDescent="0.2">
      <c r="A21" s="38">
        <v>3</v>
      </c>
      <c r="B21" s="39"/>
      <c r="C21" s="98" t="s">
        <v>284</v>
      </c>
      <c r="D21" s="25" t="s">
        <v>105</v>
      </c>
      <c r="E21" s="97">
        <f>E20*3.5</f>
        <v>2143.12</v>
      </c>
      <c r="F21" s="67"/>
      <c r="G21" s="64"/>
      <c r="H21" s="48"/>
      <c r="I21" s="64"/>
      <c r="J21" s="64"/>
      <c r="K21" s="49">
        <f t="shared" si="0"/>
        <v>0</v>
      </c>
      <c r="L21" s="50">
        <f t="shared" si="1"/>
        <v>0</v>
      </c>
      <c r="M21" s="48">
        <f t="shared" si="2"/>
        <v>0</v>
      </c>
      <c r="N21" s="48">
        <f t="shared" si="3"/>
        <v>0</v>
      </c>
      <c r="O21" s="48">
        <f t="shared" si="4"/>
        <v>0</v>
      </c>
      <c r="P21" s="49">
        <f t="shared" si="5"/>
        <v>0</v>
      </c>
    </row>
    <row r="22" spans="1:16" x14ac:dyDescent="0.2">
      <c r="A22" s="38">
        <v>4</v>
      </c>
      <c r="B22" s="39"/>
      <c r="C22" s="98" t="s">
        <v>285</v>
      </c>
      <c r="D22" s="25" t="s">
        <v>105</v>
      </c>
      <c r="E22" s="97">
        <f>E20*1.1</f>
        <v>673.55</v>
      </c>
      <c r="F22" s="67"/>
      <c r="G22" s="64"/>
      <c r="H22" s="48"/>
      <c r="I22" s="64"/>
      <c r="J22" s="64"/>
      <c r="K22" s="49">
        <f t="shared" si="0"/>
        <v>0</v>
      </c>
      <c r="L22" s="50">
        <f t="shared" si="1"/>
        <v>0</v>
      </c>
      <c r="M22" s="48">
        <f t="shared" si="2"/>
        <v>0</v>
      </c>
      <c r="N22" s="48">
        <f t="shared" si="3"/>
        <v>0</v>
      </c>
      <c r="O22" s="48">
        <f t="shared" si="4"/>
        <v>0</v>
      </c>
      <c r="P22" s="49">
        <f t="shared" si="5"/>
        <v>0</v>
      </c>
    </row>
    <row r="23" spans="1:16" x14ac:dyDescent="0.2">
      <c r="A23" s="38">
        <v>5</v>
      </c>
      <c r="B23" s="39"/>
      <c r="C23" s="98" t="s">
        <v>106</v>
      </c>
      <c r="D23" s="25" t="s">
        <v>90</v>
      </c>
      <c r="E23" s="97">
        <v>1</v>
      </c>
      <c r="F23" s="67"/>
      <c r="G23" s="64"/>
      <c r="H23" s="48"/>
      <c r="I23" s="64"/>
      <c r="J23" s="64"/>
      <c r="K23" s="49">
        <f t="shared" si="0"/>
        <v>0</v>
      </c>
      <c r="L23" s="50">
        <f t="shared" si="1"/>
        <v>0</v>
      </c>
      <c r="M23" s="48">
        <f t="shared" si="2"/>
        <v>0</v>
      </c>
      <c r="N23" s="48">
        <f t="shared" si="3"/>
        <v>0</v>
      </c>
      <c r="O23" s="48">
        <f t="shared" si="4"/>
        <v>0</v>
      </c>
      <c r="P23" s="49">
        <f t="shared" si="5"/>
        <v>0</v>
      </c>
    </row>
    <row r="24" spans="1:16" ht="22.5" x14ac:dyDescent="0.2">
      <c r="A24" s="38">
        <v>6</v>
      </c>
      <c r="B24" s="39"/>
      <c r="C24" s="98" t="s">
        <v>238</v>
      </c>
      <c r="D24" s="25" t="s">
        <v>167</v>
      </c>
      <c r="E24" s="97">
        <f>E20*0.25</f>
        <v>153.08000000000001</v>
      </c>
      <c r="F24" s="67"/>
      <c r="G24" s="64"/>
      <c r="H24" s="48"/>
      <c r="I24" s="64"/>
      <c r="J24" s="64"/>
      <c r="K24" s="49">
        <f t="shared" si="0"/>
        <v>0</v>
      </c>
      <c r="L24" s="50">
        <f t="shared" si="1"/>
        <v>0</v>
      </c>
      <c r="M24" s="48">
        <f t="shared" si="2"/>
        <v>0</v>
      </c>
      <c r="N24" s="48">
        <f t="shared" si="3"/>
        <v>0</v>
      </c>
      <c r="O24" s="48">
        <f t="shared" si="4"/>
        <v>0</v>
      </c>
      <c r="P24" s="49">
        <f t="shared" si="5"/>
        <v>0</v>
      </c>
    </row>
    <row r="25" spans="1:16" ht="22.5" x14ac:dyDescent="0.2">
      <c r="A25" s="38">
        <v>7</v>
      </c>
      <c r="B25" s="39"/>
      <c r="C25" s="98" t="s">
        <v>239</v>
      </c>
      <c r="D25" s="25" t="s">
        <v>167</v>
      </c>
      <c r="E25" s="97">
        <f>E20*0.35</f>
        <v>214.31</v>
      </c>
      <c r="F25" s="67"/>
      <c r="G25" s="64"/>
      <c r="H25" s="48"/>
      <c r="I25" s="64"/>
      <c r="J25" s="64"/>
      <c r="K25" s="49">
        <f t="shared" si="0"/>
        <v>0</v>
      </c>
      <c r="L25" s="50">
        <f t="shared" si="1"/>
        <v>0</v>
      </c>
      <c r="M25" s="48">
        <f t="shared" si="2"/>
        <v>0</v>
      </c>
      <c r="N25" s="48">
        <f t="shared" si="3"/>
        <v>0</v>
      </c>
      <c r="O25" s="48">
        <f t="shared" si="4"/>
        <v>0</v>
      </c>
      <c r="P25" s="49">
        <f t="shared" si="5"/>
        <v>0</v>
      </c>
    </row>
    <row r="26" spans="1:16" x14ac:dyDescent="0.2">
      <c r="A26" s="38">
        <v>8</v>
      </c>
      <c r="B26" s="39"/>
      <c r="C26" s="96" t="s">
        <v>286</v>
      </c>
      <c r="D26" s="25" t="s">
        <v>90</v>
      </c>
      <c r="E26" s="97">
        <v>3</v>
      </c>
      <c r="F26" s="67"/>
      <c r="G26" s="64"/>
      <c r="H26" s="48">
        <f t="shared" si="7"/>
        <v>0</v>
      </c>
      <c r="I26" s="64"/>
      <c r="J26" s="64"/>
      <c r="K26" s="49">
        <f t="shared" si="0"/>
        <v>0</v>
      </c>
      <c r="L26" s="50">
        <f t="shared" si="1"/>
        <v>0</v>
      </c>
      <c r="M26" s="48">
        <f t="shared" si="2"/>
        <v>0</v>
      </c>
      <c r="N26" s="48">
        <f t="shared" si="3"/>
        <v>0</v>
      </c>
      <c r="O26" s="48">
        <f t="shared" si="4"/>
        <v>0</v>
      </c>
      <c r="P26" s="49">
        <f t="shared" si="5"/>
        <v>0</v>
      </c>
    </row>
    <row r="27" spans="1:16" x14ac:dyDescent="0.2">
      <c r="A27" s="38">
        <v>9</v>
      </c>
      <c r="B27" s="39"/>
      <c r="C27" s="96" t="s">
        <v>287</v>
      </c>
      <c r="D27" s="25" t="s">
        <v>90</v>
      </c>
      <c r="E27" s="97">
        <v>3</v>
      </c>
      <c r="F27" s="67"/>
      <c r="G27" s="64"/>
      <c r="H27" s="48">
        <f t="shared" si="7"/>
        <v>0</v>
      </c>
      <c r="I27" s="64"/>
      <c r="J27" s="64"/>
      <c r="K27" s="49">
        <f t="shared" si="0"/>
        <v>0</v>
      </c>
      <c r="L27" s="50">
        <f t="shared" si="1"/>
        <v>0</v>
      </c>
      <c r="M27" s="48">
        <f t="shared" si="2"/>
        <v>0</v>
      </c>
      <c r="N27" s="48">
        <f t="shared" si="3"/>
        <v>0</v>
      </c>
      <c r="O27" s="48">
        <f t="shared" si="4"/>
        <v>0</v>
      </c>
      <c r="P27" s="49">
        <f t="shared" si="5"/>
        <v>0</v>
      </c>
    </row>
    <row r="28" spans="1:16" ht="34.5" thickBot="1" x14ac:dyDescent="0.25">
      <c r="A28" s="38">
        <v>10</v>
      </c>
      <c r="B28" s="39"/>
      <c r="C28" s="96" t="s">
        <v>288</v>
      </c>
      <c r="D28" s="25" t="s">
        <v>73</v>
      </c>
      <c r="E28" s="97">
        <v>129</v>
      </c>
      <c r="F28" s="67"/>
      <c r="G28" s="64"/>
      <c r="H28" s="48">
        <f t="shared" si="7"/>
        <v>0</v>
      </c>
      <c r="I28" s="64"/>
      <c r="J28" s="64"/>
      <c r="K28" s="49">
        <f t="shared" si="0"/>
        <v>0</v>
      </c>
      <c r="L28" s="50">
        <f t="shared" si="1"/>
        <v>0</v>
      </c>
      <c r="M28" s="48">
        <f t="shared" si="2"/>
        <v>0</v>
      </c>
      <c r="N28" s="48">
        <f t="shared" si="3"/>
        <v>0</v>
      </c>
      <c r="O28" s="48">
        <f t="shared" si="4"/>
        <v>0</v>
      </c>
      <c r="P28" s="49">
        <f t="shared" si="5"/>
        <v>0</v>
      </c>
    </row>
    <row r="29" spans="1:16" ht="12" thickBot="1" x14ac:dyDescent="0.25">
      <c r="A29" s="167" t="s">
        <v>79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9"/>
      <c r="L29" s="68">
        <f>SUM(L14:L28)</f>
        <v>0</v>
      </c>
      <c r="M29" s="69">
        <f>SUM(M14:M28)</f>
        <v>0</v>
      </c>
      <c r="N29" s="69">
        <f>SUM(N14:N28)</f>
        <v>0</v>
      </c>
      <c r="O29" s="69">
        <f>SUM(O14:O28)</f>
        <v>0</v>
      </c>
      <c r="P29" s="70">
        <f>SUM(P14:P28)</f>
        <v>0</v>
      </c>
    </row>
    <row r="30" spans="1:16" ht="10.15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0.15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" t="s">
        <v>14</v>
      </c>
      <c r="B32" s="17"/>
      <c r="C32" s="166">
        <f>'Kops a'!C34:H34</f>
        <v>0</v>
      </c>
      <c r="D32" s="166"/>
      <c r="E32" s="166"/>
      <c r="F32" s="166"/>
      <c r="G32" s="166"/>
      <c r="H32" s="166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7"/>
      <c r="B33" s="17"/>
      <c r="C33" s="102" t="s">
        <v>15</v>
      </c>
      <c r="D33" s="102"/>
      <c r="E33" s="102"/>
      <c r="F33" s="102"/>
      <c r="G33" s="102"/>
      <c r="H33" s="102"/>
      <c r="I33" s="17"/>
      <c r="J33" s="17"/>
      <c r="K33" s="17"/>
      <c r="L33" s="17"/>
      <c r="M33" s="17"/>
      <c r="N33" s="17"/>
      <c r="O33" s="17"/>
      <c r="P33" s="17"/>
    </row>
    <row r="34" spans="1:16" ht="10.15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0.15" x14ac:dyDescent="0.2">
      <c r="A35" s="87" t="str">
        <f>'Kops a'!A37</f>
        <v xml:space="preserve">Tāme sastādīta </v>
      </c>
      <c r="B35" s="88"/>
      <c r="C35" s="88"/>
      <c r="D35" s="8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ht="10.15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" t="s">
        <v>37</v>
      </c>
      <c r="B37" s="17"/>
      <c r="C37" s="166">
        <f>'Kops a'!C39:H39</f>
        <v>0</v>
      </c>
      <c r="D37" s="166"/>
      <c r="E37" s="166"/>
      <c r="F37" s="166"/>
      <c r="G37" s="166"/>
      <c r="H37" s="166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102" t="s">
        <v>15</v>
      </c>
      <c r="D38" s="102"/>
      <c r="E38" s="102"/>
      <c r="F38" s="102"/>
      <c r="G38" s="102"/>
      <c r="H38" s="102"/>
      <c r="I38" s="17"/>
      <c r="J38" s="17"/>
      <c r="K38" s="17"/>
      <c r="L38" s="17"/>
      <c r="M38" s="17"/>
      <c r="N38" s="17"/>
      <c r="O38" s="17"/>
      <c r="P38" s="17"/>
    </row>
    <row r="39" spans="1:16" ht="10.15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87" t="s">
        <v>54</v>
      </c>
      <c r="B40" s="88"/>
      <c r="C40" s="92">
        <f>'Kops a'!C42</f>
        <v>0</v>
      </c>
      <c r="D40" s="51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0.15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</sheetData>
  <mergeCells count="22">
    <mergeCell ref="C38:H38"/>
    <mergeCell ref="C4:I4"/>
    <mergeCell ref="F12:K12"/>
    <mergeCell ref="J9:M9"/>
    <mergeCell ref="D8:L8"/>
    <mergeCell ref="A29:K29"/>
    <mergeCell ref="C32:H32"/>
    <mergeCell ref="C33:H33"/>
    <mergeCell ref="C37:H37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28 D14:G28 A14:B28">
    <cfRule type="cellIs" dxfId="151" priority="32" operator="equal">
      <formula>0</formula>
    </cfRule>
  </conditionalFormatting>
  <conditionalFormatting sqref="N9:O9 K14:P28 H14:H28">
    <cfRule type="cellIs" dxfId="150" priority="31" operator="equal">
      <formula>0</formula>
    </cfRule>
  </conditionalFormatting>
  <conditionalFormatting sqref="C2:I2">
    <cfRule type="cellIs" dxfId="149" priority="28" operator="equal">
      <formula>0</formula>
    </cfRule>
  </conditionalFormatting>
  <conditionalFormatting sqref="O10">
    <cfRule type="cellIs" dxfId="148" priority="27" operator="equal">
      <formula>"20__. gada __. _________"</formula>
    </cfRule>
  </conditionalFormatting>
  <conditionalFormatting sqref="A29:K29">
    <cfRule type="containsText" dxfId="147" priority="26" operator="containsText" text="Tiešās izmaksas kopā, t. sk. darba devēja sociālais nodoklis __.__% ">
      <formula>NOT(ISERROR(SEARCH("Tiešās izmaksas kopā, t. sk. darba devēja sociālais nodoklis __.__% ",A29)))</formula>
    </cfRule>
  </conditionalFormatting>
  <conditionalFormatting sqref="L29:P29">
    <cfRule type="cellIs" dxfId="146" priority="21" operator="equal">
      <formula>0</formula>
    </cfRule>
  </conditionalFormatting>
  <conditionalFormatting sqref="C4:I4">
    <cfRule type="cellIs" dxfId="145" priority="20" operator="equal">
      <formula>0</formula>
    </cfRule>
  </conditionalFormatting>
  <conditionalFormatting sqref="D5:L8">
    <cfRule type="cellIs" dxfId="144" priority="17" operator="equal">
      <formula>0</formula>
    </cfRule>
  </conditionalFormatting>
  <conditionalFormatting sqref="C37:H37">
    <cfRule type="cellIs" dxfId="143" priority="10" operator="equal">
      <formula>0</formula>
    </cfRule>
  </conditionalFormatting>
  <conditionalFormatting sqref="C32:H32">
    <cfRule type="cellIs" dxfId="142" priority="9" operator="equal">
      <formula>0</formula>
    </cfRule>
  </conditionalFormatting>
  <conditionalFormatting sqref="P10">
    <cfRule type="cellIs" dxfId="141" priority="13" operator="equal">
      <formula>"20__. gada __. _________"</formula>
    </cfRule>
  </conditionalFormatting>
  <conditionalFormatting sqref="C37:H37 C40 C32:H32">
    <cfRule type="cellIs" dxfId="140" priority="8" operator="equal">
      <formula>0</formula>
    </cfRule>
  </conditionalFormatting>
  <conditionalFormatting sqref="D1">
    <cfRule type="cellIs" dxfId="139" priority="7" operator="equal">
      <formula>0</formula>
    </cfRule>
  </conditionalFormatting>
  <conditionalFormatting sqref="A9">
    <cfRule type="containsText" dxfId="138" priority="6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15:C17 C19:C28">
    <cfRule type="cellIs" dxfId="137" priority="3" operator="equal">
      <formula>0</formula>
    </cfRule>
  </conditionalFormatting>
  <conditionalFormatting sqref="C14">
    <cfRule type="cellIs" dxfId="136" priority="2" operator="equal">
      <formula>0</formula>
    </cfRule>
  </conditionalFormatting>
  <conditionalFormatting sqref="C18">
    <cfRule type="cellIs" dxfId="135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DC7EA987-A541-4A14-8BBA-80430C8D8797}">
            <xm:f>NOT(ISERROR(SEARCH("Tāme sastādīta ____. gada ___. ______________",A35)))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A35</xm:sqref>
        </x14:conditionalFormatting>
        <x14:conditionalFormatting xmlns:xm="http://schemas.microsoft.com/office/excel/2006/main">
          <x14:cfRule type="containsText" priority="11" operator="containsText" id="{ACDA78AF-73B6-4D16-9157-A1B6B42F0CA3}">
            <xm:f>NOT(ISERROR(SEARCH("Sertifikāta Nr. _________________________________",A40)))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37"/>
  <sheetViews>
    <sheetView topLeftCell="A16" workbookViewId="0">
      <selection activeCell="E12" sqref="E12:E1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a'!A20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0" t="s">
        <v>289</v>
      </c>
      <c r="D2" s="150"/>
      <c r="E2" s="150"/>
      <c r="F2" s="150"/>
      <c r="G2" s="150"/>
      <c r="H2" s="150"/>
      <c r="I2" s="150"/>
      <c r="J2" s="29"/>
    </row>
    <row r="3" spans="1:16" x14ac:dyDescent="0.2">
      <c r="A3" s="30"/>
      <c r="B3" s="30"/>
      <c r="C3" s="111" t="s">
        <v>17</v>
      </c>
      <c r="D3" s="111"/>
      <c r="E3" s="111"/>
      <c r="F3" s="111"/>
      <c r="G3" s="111"/>
      <c r="H3" s="111"/>
      <c r="I3" s="111"/>
      <c r="J3" s="30"/>
    </row>
    <row r="4" spans="1:16" x14ac:dyDescent="0.2">
      <c r="A4" s="30"/>
      <c r="B4" s="30"/>
      <c r="C4" s="151" t="s">
        <v>52</v>
      </c>
      <c r="D4" s="151"/>
      <c r="E4" s="151"/>
      <c r="F4" s="151"/>
      <c r="G4" s="151"/>
      <c r="H4" s="151"/>
      <c r="I4" s="151"/>
      <c r="J4" s="30"/>
    </row>
    <row r="5" spans="1:16" ht="24.95" customHeight="1" x14ac:dyDescent="0.2">
      <c r="A5" s="23"/>
      <c r="B5" s="23"/>
      <c r="C5" s="27" t="s">
        <v>5</v>
      </c>
      <c r="D5" s="163" t="str">
        <f>'Kops a'!D6</f>
        <v>Daudzdzīvokļu dzīvojamās mājas, Lielajā ielā 13, Jelgavā vienkāršotas fasādes atjaunošana un pamatu pastiprināšana</v>
      </c>
      <c r="E5" s="163"/>
      <c r="F5" s="163"/>
      <c r="G5" s="163"/>
      <c r="H5" s="163"/>
      <c r="I5" s="163"/>
      <c r="J5" s="163"/>
      <c r="K5" s="163"/>
      <c r="L5" s="163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63" t="str">
        <f>'Kops a'!D7</f>
        <v>Daudzdzīvokļu dzīvojamās mājas, Lielajā ielā 13, Jelgavā vienkāršotas fasādes atjaunošana un pamatu pastiprināšana</v>
      </c>
      <c r="E6" s="163"/>
      <c r="F6" s="163"/>
      <c r="G6" s="163"/>
      <c r="H6" s="163"/>
      <c r="I6" s="163"/>
      <c r="J6" s="163"/>
      <c r="K6" s="163"/>
      <c r="L6" s="16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3" t="str">
        <f>'Kops a'!D8</f>
        <v>Lielā iela 13, Jelgava</v>
      </c>
      <c r="E7" s="163"/>
      <c r="F7" s="163"/>
      <c r="G7" s="163"/>
      <c r="H7" s="163"/>
      <c r="I7" s="163"/>
      <c r="J7" s="163"/>
      <c r="K7" s="163"/>
      <c r="L7" s="16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3">
        <f>'Kops a'!D9</f>
        <v>0</v>
      </c>
      <c r="E8" s="163"/>
      <c r="F8" s="163"/>
      <c r="G8" s="163"/>
      <c r="H8" s="163"/>
      <c r="I8" s="163"/>
      <c r="J8" s="163"/>
      <c r="K8" s="163"/>
      <c r="L8" s="163"/>
      <c r="M8" s="17"/>
      <c r="N8" s="17"/>
      <c r="O8" s="17"/>
      <c r="P8" s="17"/>
    </row>
    <row r="9" spans="1:16" ht="11.25" customHeight="1" x14ac:dyDescent="0.2">
      <c r="A9" s="149" t="s">
        <v>56</v>
      </c>
      <c r="B9" s="149"/>
      <c r="C9" s="149"/>
      <c r="D9" s="149"/>
      <c r="E9" s="149"/>
      <c r="F9" s="149"/>
      <c r="G9" s="149"/>
      <c r="H9" s="149"/>
      <c r="I9" s="149"/>
      <c r="J9" s="155" t="s">
        <v>39</v>
      </c>
      <c r="K9" s="155"/>
      <c r="L9" s="155"/>
      <c r="M9" s="155"/>
      <c r="N9" s="162">
        <f>P25</f>
        <v>0</v>
      </c>
      <c r="O9" s="162"/>
      <c r="P9" s="31"/>
    </row>
    <row r="10" spans="1:16" ht="10.15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A31</f>
        <v xml:space="preserve">Tāme sastādīta </v>
      </c>
    </row>
    <row r="11" spans="1:16" ht="10.9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3" t="s">
        <v>23</v>
      </c>
      <c r="B12" s="157" t="s">
        <v>40</v>
      </c>
      <c r="C12" s="153" t="s">
        <v>41</v>
      </c>
      <c r="D12" s="160" t="s">
        <v>42</v>
      </c>
      <c r="E12" s="164" t="s">
        <v>43</v>
      </c>
      <c r="F12" s="152" t="s">
        <v>44</v>
      </c>
      <c r="G12" s="153"/>
      <c r="H12" s="153"/>
      <c r="I12" s="153"/>
      <c r="J12" s="153"/>
      <c r="K12" s="154"/>
      <c r="L12" s="152" t="s">
        <v>45</v>
      </c>
      <c r="M12" s="153"/>
      <c r="N12" s="153"/>
      <c r="O12" s="153"/>
      <c r="P12" s="154"/>
    </row>
    <row r="13" spans="1:16" ht="126.75" customHeight="1" thickBot="1" x14ac:dyDescent="0.25">
      <c r="A13" s="156"/>
      <c r="B13" s="158"/>
      <c r="C13" s="159"/>
      <c r="D13" s="161"/>
      <c r="E13" s="165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38"/>
      <c r="B14" s="39"/>
      <c r="C14" s="95" t="s">
        <v>59</v>
      </c>
      <c r="D14" s="25"/>
      <c r="E14" s="66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1.1000000000000001</v>
      </c>
      <c r="B15" s="39"/>
      <c r="C15" s="96" t="s">
        <v>290</v>
      </c>
      <c r="D15" s="25" t="s">
        <v>73</v>
      </c>
      <c r="E15" s="97">
        <f>206.3*1.05</f>
        <v>216.62</v>
      </c>
      <c r="F15" s="67"/>
      <c r="G15" s="64"/>
      <c r="H15" s="48">
        <f>ROUND(F15*G15,2)</f>
        <v>0</v>
      </c>
      <c r="I15" s="64"/>
      <c r="J15" s="64">
        <f>ROUND(H15*0.07,2)</f>
        <v>0</v>
      </c>
      <c r="K15" s="49">
        <f t="shared" ref="K15:K24" si="0">SUM(H15:J15)</f>
        <v>0</v>
      </c>
      <c r="L15" s="50">
        <f t="shared" ref="L15:L24" si="1">ROUND(E15*F15,2)</f>
        <v>0</v>
      </c>
      <c r="M15" s="48">
        <f t="shared" ref="M15:M24" si="2">ROUND(H15*E15,2)</f>
        <v>0</v>
      </c>
      <c r="N15" s="48">
        <f t="shared" ref="N15:N24" si="3">ROUND(I15*E15,2)</f>
        <v>0</v>
      </c>
      <c r="O15" s="48">
        <f t="shared" ref="O15:O24" si="4">ROUND(J15*E15,2)</f>
        <v>0</v>
      </c>
      <c r="P15" s="49">
        <f t="shared" ref="P15:P24" si="5">SUM(M15:O15)</f>
        <v>0</v>
      </c>
    </row>
    <row r="16" spans="1:16" x14ac:dyDescent="0.2">
      <c r="A16" s="38"/>
      <c r="B16" s="39"/>
      <c r="C16" s="95" t="s">
        <v>291</v>
      </c>
      <c r="D16" s="25"/>
      <c r="E16" s="97"/>
      <c r="F16" s="67"/>
      <c r="G16" s="64"/>
      <c r="H16" s="48"/>
      <c r="I16" s="64"/>
      <c r="J16" s="64"/>
      <c r="K16" s="49">
        <f t="shared" si="0"/>
        <v>0</v>
      </c>
      <c r="L16" s="50">
        <f t="shared" si="1"/>
        <v>0</v>
      </c>
      <c r="M16" s="48">
        <f t="shared" si="2"/>
        <v>0</v>
      </c>
      <c r="N16" s="48">
        <f t="shared" si="3"/>
        <v>0</v>
      </c>
      <c r="O16" s="48">
        <f t="shared" si="4"/>
        <v>0</v>
      </c>
      <c r="P16" s="49">
        <f t="shared" si="5"/>
        <v>0</v>
      </c>
    </row>
    <row r="17" spans="1:16" ht="22.5" x14ac:dyDescent="0.2">
      <c r="A17" s="38">
        <v>1</v>
      </c>
      <c r="B17" s="39"/>
      <c r="C17" s="96" t="s">
        <v>292</v>
      </c>
      <c r="D17" s="25" t="s">
        <v>73</v>
      </c>
      <c r="E17" s="97">
        <f>E15</f>
        <v>216.62</v>
      </c>
      <c r="F17" s="67"/>
      <c r="G17" s="64"/>
      <c r="H17" s="48">
        <f t="shared" ref="H17" si="6">ROUND(F17*G17,2)</f>
        <v>0</v>
      </c>
      <c r="I17" s="64"/>
      <c r="J17" s="64">
        <f t="shared" ref="J17" si="7">ROUND(H17*0.06,2)</f>
        <v>0</v>
      </c>
      <c r="K17" s="49">
        <f t="shared" si="0"/>
        <v>0</v>
      </c>
      <c r="L17" s="50">
        <f t="shared" si="1"/>
        <v>0</v>
      </c>
      <c r="M17" s="48">
        <f t="shared" si="2"/>
        <v>0</v>
      </c>
      <c r="N17" s="48">
        <f t="shared" si="3"/>
        <v>0</v>
      </c>
      <c r="O17" s="48">
        <f t="shared" si="4"/>
        <v>0</v>
      </c>
      <c r="P17" s="49">
        <f t="shared" si="5"/>
        <v>0</v>
      </c>
    </row>
    <row r="18" spans="1:16" ht="22.5" x14ac:dyDescent="0.2">
      <c r="A18" s="38">
        <v>2</v>
      </c>
      <c r="B18" s="39"/>
      <c r="C18" s="98" t="s">
        <v>293</v>
      </c>
      <c r="D18" s="25" t="s">
        <v>73</v>
      </c>
      <c r="E18" s="97">
        <f>E17*1.15</f>
        <v>249.11</v>
      </c>
      <c r="F18" s="67"/>
      <c r="G18" s="64"/>
      <c r="H18" s="48"/>
      <c r="I18" s="64"/>
      <c r="J18" s="64"/>
      <c r="K18" s="49">
        <f t="shared" si="0"/>
        <v>0</v>
      </c>
      <c r="L18" s="50">
        <f t="shared" si="1"/>
        <v>0</v>
      </c>
      <c r="M18" s="48">
        <f t="shared" si="2"/>
        <v>0</v>
      </c>
      <c r="N18" s="48">
        <f t="shared" si="3"/>
        <v>0</v>
      </c>
      <c r="O18" s="48">
        <f t="shared" si="4"/>
        <v>0</v>
      </c>
      <c r="P18" s="49">
        <f t="shared" si="5"/>
        <v>0</v>
      </c>
    </row>
    <row r="19" spans="1:16" x14ac:dyDescent="0.2">
      <c r="A19" s="38">
        <v>3</v>
      </c>
      <c r="B19" s="39"/>
      <c r="C19" s="98" t="s">
        <v>104</v>
      </c>
      <c r="D19" s="25" t="s">
        <v>105</v>
      </c>
      <c r="E19" s="97">
        <f>E17*6.5</f>
        <v>1408.03</v>
      </c>
      <c r="F19" s="67"/>
      <c r="G19" s="64"/>
      <c r="H19" s="48"/>
      <c r="I19" s="64"/>
      <c r="J19" s="64"/>
      <c r="K19" s="49">
        <f t="shared" si="0"/>
        <v>0</v>
      </c>
      <c r="L19" s="50">
        <f t="shared" si="1"/>
        <v>0</v>
      </c>
      <c r="M19" s="48">
        <f t="shared" si="2"/>
        <v>0</v>
      </c>
      <c r="N19" s="48">
        <f t="shared" si="3"/>
        <v>0</v>
      </c>
      <c r="O19" s="48">
        <f t="shared" si="4"/>
        <v>0</v>
      </c>
      <c r="P19" s="49">
        <f t="shared" si="5"/>
        <v>0</v>
      </c>
    </row>
    <row r="20" spans="1:16" x14ac:dyDescent="0.2">
      <c r="A20" s="38">
        <v>4</v>
      </c>
      <c r="B20" s="39"/>
      <c r="C20" s="98" t="s">
        <v>106</v>
      </c>
      <c r="D20" s="25" t="s">
        <v>90</v>
      </c>
      <c r="E20" s="97">
        <v>1</v>
      </c>
      <c r="F20" s="67"/>
      <c r="G20" s="64"/>
      <c r="H20" s="48"/>
      <c r="I20" s="64"/>
      <c r="J20" s="64"/>
      <c r="K20" s="49">
        <f t="shared" si="0"/>
        <v>0</v>
      </c>
      <c r="L20" s="50">
        <f t="shared" si="1"/>
        <v>0</v>
      </c>
      <c r="M20" s="48">
        <f t="shared" si="2"/>
        <v>0</v>
      </c>
      <c r="N20" s="48">
        <f t="shared" si="3"/>
        <v>0</v>
      </c>
      <c r="O20" s="48">
        <f t="shared" si="4"/>
        <v>0</v>
      </c>
      <c r="P20" s="49">
        <f t="shared" si="5"/>
        <v>0</v>
      </c>
    </row>
    <row r="21" spans="1:16" x14ac:dyDescent="0.2">
      <c r="A21" s="38">
        <v>5</v>
      </c>
      <c r="B21" s="39"/>
      <c r="C21" s="96" t="s">
        <v>294</v>
      </c>
      <c r="D21" s="25" t="s">
        <v>73</v>
      </c>
      <c r="E21" s="97">
        <f>E17</f>
        <v>216.62</v>
      </c>
      <c r="F21" s="67"/>
      <c r="G21" s="64"/>
      <c r="H21" s="48">
        <f t="shared" ref="H21" si="8">ROUND(F21*G21,2)</f>
        <v>0</v>
      </c>
      <c r="I21" s="64"/>
      <c r="J21" s="64"/>
      <c r="K21" s="49">
        <f t="shared" si="0"/>
        <v>0</v>
      </c>
      <c r="L21" s="50">
        <f t="shared" si="1"/>
        <v>0</v>
      </c>
      <c r="M21" s="48">
        <f t="shared" si="2"/>
        <v>0</v>
      </c>
      <c r="N21" s="48">
        <f t="shared" si="3"/>
        <v>0</v>
      </c>
      <c r="O21" s="48">
        <f t="shared" si="4"/>
        <v>0</v>
      </c>
      <c r="P21" s="49">
        <f t="shared" si="5"/>
        <v>0</v>
      </c>
    </row>
    <row r="22" spans="1:16" ht="22.5" x14ac:dyDescent="0.2">
      <c r="A22" s="38">
        <v>6</v>
      </c>
      <c r="B22" s="39"/>
      <c r="C22" s="98" t="s">
        <v>149</v>
      </c>
      <c r="D22" s="25" t="s">
        <v>73</v>
      </c>
      <c r="E22" s="97">
        <f>E21*1.25</f>
        <v>270.77999999999997</v>
      </c>
      <c r="F22" s="67"/>
      <c r="G22" s="64"/>
      <c r="H22" s="48"/>
      <c r="I22" s="64"/>
      <c r="J22" s="64"/>
      <c r="K22" s="49">
        <f t="shared" si="0"/>
        <v>0</v>
      </c>
      <c r="L22" s="50">
        <f t="shared" si="1"/>
        <v>0</v>
      </c>
      <c r="M22" s="48">
        <f t="shared" si="2"/>
        <v>0</v>
      </c>
      <c r="N22" s="48">
        <f t="shared" si="3"/>
        <v>0</v>
      </c>
      <c r="O22" s="48">
        <f t="shared" si="4"/>
        <v>0</v>
      </c>
      <c r="P22" s="49">
        <f t="shared" si="5"/>
        <v>0</v>
      </c>
    </row>
    <row r="23" spans="1:16" x14ac:dyDescent="0.2">
      <c r="A23" s="38">
        <v>7</v>
      </c>
      <c r="B23" s="39"/>
      <c r="C23" s="98" t="s">
        <v>104</v>
      </c>
      <c r="D23" s="25" t="s">
        <v>105</v>
      </c>
      <c r="E23" s="97">
        <f>E21*5</f>
        <v>1083.0999999999999</v>
      </c>
      <c r="F23" s="67"/>
      <c r="G23" s="64"/>
      <c r="H23" s="48"/>
      <c r="I23" s="64"/>
      <c r="J23" s="64"/>
      <c r="K23" s="49">
        <f t="shared" si="0"/>
        <v>0</v>
      </c>
      <c r="L23" s="50">
        <f t="shared" si="1"/>
        <v>0</v>
      </c>
      <c r="M23" s="48">
        <f t="shared" si="2"/>
        <v>0</v>
      </c>
      <c r="N23" s="48">
        <f t="shared" si="3"/>
        <v>0</v>
      </c>
      <c r="O23" s="48">
        <f t="shared" si="4"/>
        <v>0</v>
      </c>
      <c r="P23" s="49">
        <f t="shared" si="5"/>
        <v>0</v>
      </c>
    </row>
    <row r="24" spans="1:16" ht="12" thickBot="1" x14ac:dyDescent="0.25">
      <c r="A24" s="38">
        <v>8</v>
      </c>
      <c r="B24" s="39"/>
      <c r="C24" s="98" t="s">
        <v>150</v>
      </c>
      <c r="D24" s="25" t="s">
        <v>90</v>
      </c>
      <c r="E24" s="97">
        <v>1</v>
      </c>
      <c r="F24" s="67"/>
      <c r="G24" s="64"/>
      <c r="H24" s="48"/>
      <c r="I24" s="64"/>
      <c r="J24" s="64"/>
      <c r="K24" s="49">
        <f t="shared" si="0"/>
        <v>0</v>
      </c>
      <c r="L24" s="50">
        <f t="shared" si="1"/>
        <v>0</v>
      </c>
      <c r="M24" s="48">
        <f t="shared" si="2"/>
        <v>0</v>
      </c>
      <c r="N24" s="48">
        <f t="shared" si="3"/>
        <v>0</v>
      </c>
      <c r="O24" s="48">
        <f t="shared" si="4"/>
        <v>0</v>
      </c>
      <c r="P24" s="49">
        <f t="shared" si="5"/>
        <v>0</v>
      </c>
    </row>
    <row r="25" spans="1:16" ht="12" thickBot="1" x14ac:dyDescent="0.25">
      <c r="A25" s="167" t="s">
        <v>79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9"/>
      <c r="L25" s="68">
        <f>SUM(L14:L24)</f>
        <v>0</v>
      </c>
      <c r="M25" s="69">
        <f>SUM(M14:M24)</f>
        <v>0</v>
      </c>
      <c r="N25" s="69">
        <f>SUM(N14:N24)</f>
        <v>0</v>
      </c>
      <c r="O25" s="69">
        <f>SUM(O14:O24)</f>
        <v>0</v>
      </c>
      <c r="P25" s="70">
        <f>SUM(P14:P24)</f>
        <v>0</v>
      </c>
    </row>
    <row r="26" spans="1:16" ht="10.15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0.15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" t="s">
        <v>14</v>
      </c>
      <c r="B28" s="17"/>
      <c r="C28" s="166">
        <f>'Kops a'!C34:H34</f>
        <v>0</v>
      </c>
      <c r="D28" s="166"/>
      <c r="E28" s="166"/>
      <c r="F28" s="166"/>
      <c r="G28" s="166"/>
      <c r="H28" s="166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102" t="s">
        <v>15</v>
      </c>
      <c r="D29" s="102"/>
      <c r="E29" s="102"/>
      <c r="F29" s="102"/>
      <c r="G29" s="102"/>
      <c r="H29" s="102"/>
      <c r="I29" s="17"/>
      <c r="J29" s="17"/>
      <c r="K29" s="17"/>
      <c r="L29" s="17"/>
      <c r="M29" s="17"/>
      <c r="N29" s="17"/>
      <c r="O29" s="17"/>
      <c r="P29" s="17"/>
    </row>
    <row r="30" spans="1:16" ht="10.15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0.15" x14ac:dyDescent="0.2">
      <c r="A31" s="87" t="str">
        <f>'Kops a'!A37</f>
        <v xml:space="preserve">Tāme sastādīta </v>
      </c>
      <c r="B31" s="88"/>
      <c r="C31" s="88"/>
      <c r="D31" s="8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10.15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" t="s">
        <v>37</v>
      </c>
      <c r="B33" s="17"/>
      <c r="C33" s="166">
        <f>'Kops a'!C39:H39</f>
        <v>0</v>
      </c>
      <c r="D33" s="166"/>
      <c r="E33" s="166"/>
      <c r="F33" s="166"/>
      <c r="G33" s="166"/>
      <c r="H33" s="166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02" t="s">
        <v>15</v>
      </c>
      <c r="D34" s="102"/>
      <c r="E34" s="102"/>
      <c r="F34" s="102"/>
      <c r="G34" s="102"/>
      <c r="H34" s="102"/>
      <c r="I34" s="17"/>
      <c r="J34" s="17"/>
      <c r="K34" s="17"/>
      <c r="L34" s="17"/>
      <c r="M34" s="17"/>
      <c r="N34" s="17"/>
      <c r="O34" s="17"/>
      <c r="P34" s="17"/>
    </row>
    <row r="35" spans="1:16" ht="10.15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87" t="s">
        <v>54</v>
      </c>
      <c r="B36" s="88"/>
      <c r="C36" s="92">
        <f>'Kops a'!C42</f>
        <v>0</v>
      </c>
      <c r="D36" s="51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0.15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</sheetData>
  <mergeCells count="22">
    <mergeCell ref="C34:H34"/>
    <mergeCell ref="C4:I4"/>
    <mergeCell ref="F12:K12"/>
    <mergeCell ref="J9:M9"/>
    <mergeCell ref="D8:L8"/>
    <mergeCell ref="A25:K25"/>
    <mergeCell ref="C28:H28"/>
    <mergeCell ref="C29:H29"/>
    <mergeCell ref="C33:H33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24 D14:G24 A14:B24">
    <cfRule type="cellIs" dxfId="132" priority="33" operator="equal">
      <formula>0</formula>
    </cfRule>
  </conditionalFormatting>
  <conditionalFormatting sqref="N9:O9 K14:P24 H14:H24">
    <cfRule type="cellIs" dxfId="131" priority="32" operator="equal">
      <formula>0</formula>
    </cfRule>
  </conditionalFormatting>
  <conditionalFormatting sqref="C2:I2">
    <cfRule type="cellIs" dxfId="130" priority="29" operator="equal">
      <formula>0</formula>
    </cfRule>
  </conditionalFormatting>
  <conditionalFormatting sqref="O10">
    <cfRule type="cellIs" dxfId="129" priority="28" operator="equal">
      <formula>"20__. gada __. _________"</formula>
    </cfRule>
  </conditionalFormatting>
  <conditionalFormatting sqref="A25:K25">
    <cfRule type="containsText" dxfId="128" priority="27" operator="containsText" text="Tiešās izmaksas kopā, t. sk. darba devēja sociālais nodoklis __.__% ">
      <formula>NOT(ISERROR(SEARCH("Tiešās izmaksas kopā, t. sk. darba devēja sociālais nodoklis __.__% ",A25)))</formula>
    </cfRule>
  </conditionalFormatting>
  <conditionalFormatting sqref="L25:P25">
    <cfRule type="cellIs" dxfId="127" priority="22" operator="equal">
      <formula>0</formula>
    </cfRule>
  </conditionalFormatting>
  <conditionalFormatting sqref="C4:I4">
    <cfRule type="cellIs" dxfId="126" priority="21" operator="equal">
      <formula>0</formula>
    </cfRule>
  </conditionalFormatting>
  <conditionalFormatting sqref="D5:L8">
    <cfRule type="cellIs" dxfId="125" priority="17" operator="equal">
      <formula>0</formula>
    </cfRule>
  </conditionalFormatting>
  <conditionalFormatting sqref="C33:H33">
    <cfRule type="cellIs" dxfId="124" priority="10" operator="equal">
      <formula>0</formula>
    </cfRule>
  </conditionalFormatting>
  <conditionalFormatting sqref="C28:H28">
    <cfRule type="cellIs" dxfId="123" priority="9" operator="equal">
      <formula>0</formula>
    </cfRule>
  </conditionalFormatting>
  <conditionalFormatting sqref="P10">
    <cfRule type="cellIs" dxfId="122" priority="13" operator="equal">
      <formula>"20__. gada __. _________"</formula>
    </cfRule>
  </conditionalFormatting>
  <conditionalFormatting sqref="C33:H33 C36 C28:H28">
    <cfRule type="cellIs" dxfId="121" priority="8" operator="equal">
      <formula>0</formula>
    </cfRule>
  </conditionalFormatting>
  <conditionalFormatting sqref="D1">
    <cfRule type="cellIs" dxfId="120" priority="7" operator="equal">
      <formula>0</formula>
    </cfRule>
  </conditionalFormatting>
  <conditionalFormatting sqref="A9">
    <cfRule type="containsText" dxfId="119" priority="6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15 C17:C24">
    <cfRule type="cellIs" dxfId="118" priority="3" operator="equal">
      <formula>0</formula>
    </cfRule>
  </conditionalFormatting>
  <conditionalFormatting sqref="C14">
    <cfRule type="cellIs" dxfId="117" priority="2" operator="equal">
      <formula>0</formula>
    </cfRule>
  </conditionalFormatting>
  <conditionalFormatting sqref="C16">
    <cfRule type="cellIs" dxfId="116" priority="1" operator="equal">
      <formula>0</formula>
    </cfRule>
  </conditionalFormatting>
  <pageMargins left="0.7" right="0.7" top="0.75" bottom="0.75" header="0.3" footer="0.3"/>
  <pageSetup scale="87" fitToHeight="0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A5F45D83-914D-4306-B26D-4B74C3C819FC}">
            <xm:f>NOT(ISERROR(SEARCH("Tāme sastādīta ____. gada ___. ______________",A31)))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A31</xm:sqref>
        </x14:conditionalFormatting>
        <x14:conditionalFormatting xmlns:xm="http://schemas.microsoft.com/office/excel/2006/main">
          <x14:cfRule type="containsText" priority="11" operator="containsText" id="{A2E03CF5-E14D-4A31-8C34-6550548A72DB}">
            <xm:f>NOT(ISERROR(SEARCH("Sertifikāta Nr. _________________________________",A36)))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7"/>
  <sheetViews>
    <sheetView topLeftCell="A22" workbookViewId="0">
      <selection activeCell="I18" sqref="I18:J24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a'!A21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0" t="s">
        <v>304</v>
      </c>
      <c r="D2" s="150"/>
      <c r="E2" s="150"/>
      <c r="F2" s="150"/>
      <c r="G2" s="150"/>
      <c r="H2" s="150"/>
      <c r="I2" s="150"/>
      <c r="J2" s="29"/>
    </row>
    <row r="3" spans="1:16" x14ac:dyDescent="0.2">
      <c r="A3" s="30"/>
      <c r="B3" s="30"/>
      <c r="C3" s="111" t="s">
        <v>17</v>
      </c>
      <c r="D3" s="111"/>
      <c r="E3" s="111"/>
      <c r="F3" s="111"/>
      <c r="G3" s="111"/>
      <c r="H3" s="111"/>
      <c r="I3" s="111"/>
      <c r="J3" s="30"/>
    </row>
    <row r="4" spans="1:16" x14ac:dyDescent="0.2">
      <c r="A4" s="30"/>
      <c r="B4" s="30"/>
      <c r="C4" s="151" t="s">
        <v>52</v>
      </c>
      <c r="D4" s="151"/>
      <c r="E4" s="151"/>
      <c r="F4" s="151"/>
      <c r="G4" s="151"/>
      <c r="H4" s="151"/>
      <c r="I4" s="151"/>
      <c r="J4" s="30"/>
    </row>
    <row r="5" spans="1:16" ht="24.95" customHeight="1" x14ac:dyDescent="0.2">
      <c r="A5" s="23"/>
      <c r="B5" s="23"/>
      <c r="C5" s="27" t="s">
        <v>5</v>
      </c>
      <c r="D5" s="163" t="str">
        <f>'Kops a'!D6</f>
        <v>Daudzdzīvokļu dzīvojamās mājas, Lielajā ielā 13, Jelgavā vienkāršotas fasādes atjaunošana un pamatu pastiprināšana</v>
      </c>
      <c r="E5" s="163"/>
      <c r="F5" s="163"/>
      <c r="G5" s="163"/>
      <c r="H5" s="163"/>
      <c r="I5" s="163"/>
      <c r="J5" s="163"/>
      <c r="K5" s="163"/>
      <c r="L5" s="163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63" t="str">
        <f>'Kops a'!D7</f>
        <v>Daudzdzīvokļu dzīvojamās mājas, Lielajā ielā 13, Jelgavā vienkāršotas fasādes atjaunošana un pamatu pastiprināšana</v>
      </c>
      <c r="E6" s="163"/>
      <c r="F6" s="163"/>
      <c r="G6" s="163"/>
      <c r="H6" s="163"/>
      <c r="I6" s="163"/>
      <c r="J6" s="163"/>
      <c r="K6" s="163"/>
      <c r="L6" s="163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3" t="str">
        <f>'Kops a'!D8</f>
        <v>Lielā iela 13, Jelgava</v>
      </c>
      <c r="E7" s="163"/>
      <c r="F7" s="163"/>
      <c r="G7" s="163"/>
      <c r="H7" s="163"/>
      <c r="I7" s="163"/>
      <c r="J7" s="163"/>
      <c r="K7" s="163"/>
      <c r="L7" s="163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3">
        <f>'Kops a'!D9</f>
        <v>0</v>
      </c>
      <c r="E8" s="163"/>
      <c r="F8" s="163"/>
      <c r="G8" s="163"/>
      <c r="H8" s="163"/>
      <c r="I8" s="163"/>
      <c r="J8" s="163"/>
      <c r="K8" s="163"/>
      <c r="L8" s="163"/>
      <c r="M8" s="17"/>
      <c r="N8" s="17"/>
      <c r="O8" s="17"/>
      <c r="P8" s="17"/>
    </row>
    <row r="9" spans="1:16" ht="11.25" customHeight="1" x14ac:dyDescent="0.2">
      <c r="A9" s="149" t="s">
        <v>56</v>
      </c>
      <c r="B9" s="149"/>
      <c r="C9" s="149"/>
      <c r="D9" s="149"/>
      <c r="E9" s="149"/>
      <c r="F9" s="149"/>
      <c r="G9" s="149"/>
      <c r="H9" s="149"/>
      <c r="I9" s="149"/>
      <c r="J9" s="155" t="s">
        <v>39</v>
      </c>
      <c r="K9" s="155"/>
      <c r="L9" s="155"/>
      <c r="M9" s="155"/>
      <c r="N9" s="162">
        <f>P25</f>
        <v>0</v>
      </c>
      <c r="O9" s="162"/>
      <c r="P9" s="31"/>
    </row>
    <row r="10" spans="1:16" ht="10.15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A31</f>
        <v xml:space="preserve">Tāme sastādīta </v>
      </c>
    </row>
    <row r="11" spans="1:16" ht="10.9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3" t="s">
        <v>23</v>
      </c>
      <c r="B12" s="157" t="s">
        <v>40</v>
      </c>
      <c r="C12" s="153" t="s">
        <v>41</v>
      </c>
      <c r="D12" s="160" t="s">
        <v>42</v>
      </c>
      <c r="E12" s="164" t="s">
        <v>43</v>
      </c>
      <c r="F12" s="152" t="s">
        <v>44</v>
      </c>
      <c r="G12" s="153"/>
      <c r="H12" s="153"/>
      <c r="I12" s="153"/>
      <c r="J12" s="153"/>
      <c r="K12" s="154"/>
      <c r="L12" s="152" t="s">
        <v>45</v>
      </c>
      <c r="M12" s="153"/>
      <c r="N12" s="153"/>
      <c r="O12" s="153"/>
      <c r="P12" s="154"/>
    </row>
    <row r="13" spans="1:16" ht="126.75" customHeight="1" thickBot="1" x14ac:dyDescent="0.25">
      <c r="A13" s="156"/>
      <c r="B13" s="158"/>
      <c r="C13" s="159"/>
      <c r="D13" s="161"/>
      <c r="E13" s="165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38"/>
      <c r="B14" s="39"/>
      <c r="C14" s="95" t="s">
        <v>295</v>
      </c>
      <c r="D14" s="25"/>
      <c r="E14" s="66"/>
      <c r="F14" s="67"/>
      <c r="G14" s="64"/>
      <c r="H14" s="48"/>
      <c r="I14" s="64"/>
      <c r="J14" s="64"/>
      <c r="K14" s="49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2.5" x14ac:dyDescent="0.2">
      <c r="A15" s="38">
        <v>1.1000000000000001</v>
      </c>
      <c r="B15" s="39"/>
      <c r="C15" s="96" t="s">
        <v>296</v>
      </c>
      <c r="D15" s="25" t="s">
        <v>73</v>
      </c>
      <c r="E15" s="97">
        <v>338.79</v>
      </c>
      <c r="F15" s="67"/>
      <c r="G15" s="64"/>
      <c r="H15" s="48">
        <f>ROUND(F15*G15,2)</f>
        <v>0</v>
      </c>
      <c r="I15" s="64"/>
      <c r="J15" s="64">
        <f t="shared" ref="J15:J16" si="0">ROUND(H15*0.06,2)</f>
        <v>0</v>
      </c>
      <c r="K15" s="49">
        <f t="shared" ref="K15:K24" si="1">SUM(H15:J15)</f>
        <v>0</v>
      </c>
      <c r="L15" s="50">
        <f t="shared" ref="L15:L24" si="2">ROUND(E15*F15,2)</f>
        <v>0</v>
      </c>
      <c r="M15" s="48">
        <f t="shared" ref="M15:M24" si="3">ROUND(H15*E15,2)</f>
        <v>0</v>
      </c>
      <c r="N15" s="48">
        <f t="shared" ref="N15:N24" si="4">ROUND(I15*E15,2)</f>
        <v>0</v>
      </c>
      <c r="O15" s="48">
        <f t="shared" ref="O15:O24" si="5">ROUND(J15*E15,2)</f>
        <v>0</v>
      </c>
      <c r="P15" s="49">
        <f t="shared" ref="P15:P24" si="6">SUM(M15:O15)</f>
        <v>0</v>
      </c>
    </row>
    <row r="16" spans="1:16" ht="22.5" x14ac:dyDescent="0.2">
      <c r="A16" s="38">
        <v>2</v>
      </c>
      <c r="B16" s="39"/>
      <c r="C16" s="96" t="s">
        <v>297</v>
      </c>
      <c r="D16" s="25" t="s">
        <v>200</v>
      </c>
      <c r="E16" s="97">
        <v>44</v>
      </c>
      <c r="F16" s="67"/>
      <c r="G16" s="64"/>
      <c r="H16" s="48">
        <f>ROUND(F16*G16,2)</f>
        <v>0</v>
      </c>
      <c r="I16" s="64"/>
      <c r="J16" s="64">
        <f t="shared" si="0"/>
        <v>0</v>
      </c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8"/>
      <c r="B17" s="39"/>
      <c r="C17" s="95" t="s">
        <v>298</v>
      </c>
      <c r="D17" s="25"/>
      <c r="E17" s="66"/>
      <c r="F17" s="67"/>
      <c r="G17" s="64"/>
      <c r="H17" s="48"/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33.75" x14ac:dyDescent="0.2">
      <c r="A18" s="38">
        <v>1</v>
      </c>
      <c r="B18" s="39"/>
      <c r="C18" s="96" t="s">
        <v>299</v>
      </c>
      <c r="D18" s="25" t="s">
        <v>65</v>
      </c>
      <c r="E18" s="97">
        <v>15</v>
      </c>
      <c r="F18" s="67"/>
      <c r="G18" s="64"/>
      <c r="H18" s="48">
        <f>ROUND(F18*G18,2)</f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2.5" x14ac:dyDescent="0.2">
      <c r="A19" s="38">
        <v>2</v>
      </c>
      <c r="B19" s="39"/>
      <c r="C19" s="96" t="s">
        <v>300</v>
      </c>
      <c r="D19" s="25" t="s">
        <v>61</v>
      </c>
      <c r="E19" s="97">
        <f>E15*0.12</f>
        <v>40.65</v>
      </c>
      <c r="F19" s="67"/>
      <c r="G19" s="64"/>
      <c r="H19" s="48">
        <f t="shared" ref="H19:H24" si="7">ROUND(F19*G19,2)</f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2.5" x14ac:dyDescent="0.2">
      <c r="A20" s="38">
        <v>3</v>
      </c>
      <c r="B20" s="39"/>
      <c r="C20" s="98" t="s">
        <v>301</v>
      </c>
      <c r="D20" s="25" t="s">
        <v>200</v>
      </c>
      <c r="E20" s="97">
        <f>E19/0.12/0.25/0.065*1.05</f>
        <v>21888.46</v>
      </c>
      <c r="F20" s="67"/>
      <c r="G20" s="64"/>
      <c r="H20" s="48"/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4</v>
      </c>
      <c r="B21" s="39"/>
      <c r="C21" s="98" t="s">
        <v>321</v>
      </c>
      <c r="D21" s="25" t="s">
        <v>61</v>
      </c>
      <c r="E21" s="97">
        <f>E19*0.12</f>
        <v>4.88</v>
      </c>
      <c r="F21" s="67"/>
      <c r="G21" s="64"/>
      <c r="H21" s="48"/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>
        <v>5</v>
      </c>
      <c r="B22" s="39"/>
      <c r="C22" s="98" t="s">
        <v>106</v>
      </c>
      <c r="D22" s="25" t="s">
        <v>65</v>
      </c>
      <c r="E22" s="97">
        <v>1</v>
      </c>
      <c r="F22" s="67"/>
      <c r="G22" s="64"/>
      <c r="H22" s="48"/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33.75" x14ac:dyDescent="0.2">
      <c r="A23" s="38">
        <v>6</v>
      </c>
      <c r="B23" s="39"/>
      <c r="C23" s="96" t="s">
        <v>302</v>
      </c>
      <c r="D23" s="25" t="s">
        <v>65</v>
      </c>
      <c r="E23" s="97">
        <v>15</v>
      </c>
      <c r="F23" s="67"/>
      <c r="G23" s="64"/>
      <c r="H23" s="48">
        <f t="shared" si="7"/>
        <v>0</v>
      </c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3.25" thickBot="1" x14ac:dyDescent="0.25">
      <c r="A24" s="38">
        <v>7</v>
      </c>
      <c r="B24" s="39"/>
      <c r="C24" s="96" t="s">
        <v>303</v>
      </c>
      <c r="D24" s="25" t="s">
        <v>65</v>
      </c>
      <c r="E24" s="97">
        <v>44</v>
      </c>
      <c r="F24" s="67"/>
      <c r="G24" s="64"/>
      <c r="H24" s="48">
        <f t="shared" si="7"/>
        <v>0</v>
      </c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12" thickBot="1" x14ac:dyDescent="0.25">
      <c r="A25" s="167" t="s">
        <v>79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9"/>
      <c r="L25" s="68">
        <f>SUM(L14:L24)</f>
        <v>0</v>
      </c>
      <c r="M25" s="69">
        <f>SUM(M14:M24)</f>
        <v>0</v>
      </c>
      <c r="N25" s="69">
        <f>SUM(N14:N24)</f>
        <v>0</v>
      </c>
      <c r="O25" s="69">
        <f>SUM(O14:O24)</f>
        <v>0</v>
      </c>
      <c r="P25" s="70">
        <f>SUM(P14:P24)</f>
        <v>0</v>
      </c>
    </row>
    <row r="26" spans="1:16" ht="10.15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0.15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" t="s">
        <v>14</v>
      </c>
      <c r="B28" s="17"/>
      <c r="C28" s="166">
        <f>'Kops a'!C34:H34</f>
        <v>0</v>
      </c>
      <c r="D28" s="166"/>
      <c r="E28" s="166"/>
      <c r="F28" s="166"/>
      <c r="G28" s="166"/>
      <c r="H28" s="166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102" t="s">
        <v>15</v>
      </c>
      <c r="D29" s="102"/>
      <c r="E29" s="102"/>
      <c r="F29" s="102"/>
      <c r="G29" s="102"/>
      <c r="H29" s="102"/>
      <c r="I29" s="17"/>
      <c r="J29" s="17"/>
      <c r="K29" s="17"/>
      <c r="L29" s="17"/>
      <c r="M29" s="17"/>
      <c r="N29" s="17"/>
      <c r="O29" s="17"/>
      <c r="P29" s="17"/>
    </row>
    <row r="30" spans="1:16" ht="10.15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0.15" x14ac:dyDescent="0.2">
      <c r="A31" s="87" t="str">
        <f>'Kops a'!A37</f>
        <v xml:space="preserve">Tāme sastādīta </v>
      </c>
      <c r="B31" s="88"/>
      <c r="C31" s="88"/>
      <c r="D31" s="8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10.15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" t="s">
        <v>37</v>
      </c>
      <c r="B33" s="17"/>
      <c r="C33" s="166">
        <f>'Kops a'!C39:H39</f>
        <v>0</v>
      </c>
      <c r="D33" s="166"/>
      <c r="E33" s="166"/>
      <c r="F33" s="166"/>
      <c r="G33" s="166"/>
      <c r="H33" s="166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02" t="s">
        <v>15</v>
      </c>
      <c r="D34" s="102"/>
      <c r="E34" s="102"/>
      <c r="F34" s="102"/>
      <c r="G34" s="102"/>
      <c r="H34" s="102"/>
      <c r="I34" s="17"/>
      <c r="J34" s="17"/>
      <c r="K34" s="17"/>
      <c r="L34" s="17"/>
      <c r="M34" s="17"/>
      <c r="N34" s="17"/>
      <c r="O34" s="17"/>
      <c r="P34" s="17"/>
    </row>
    <row r="35" spans="1:16" ht="10.15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87" t="s">
        <v>54</v>
      </c>
      <c r="B36" s="88"/>
      <c r="C36" s="92">
        <f>'Kops a'!C42</f>
        <v>0</v>
      </c>
      <c r="D36" s="51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0.15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</sheetData>
  <mergeCells count="22">
    <mergeCell ref="C34:H34"/>
    <mergeCell ref="C4:I4"/>
    <mergeCell ref="F12:K12"/>
    <mergeCell ref="J9:M9"/>
    <mergeCell ref="D8:L8"/>
    <mergeCell ref="A25:K25"/>
    <mergeCell ref="C28:H28"/>
    <mergeCell ref="C29:H29"/>
    <mergeCell ref="C33:H33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24 D14:G24 A14:B24">
    <cfRule type="cellIs" dxfId="113" priority="33" operator="equal">
      <formula>0</formula>
    </cfRule>
  </conditionalFormatting>
  <conditionalFormatting sqref="N9:O9 K14:P24 H14:H24">
    <cfRule type="cellIs" dxfId="112" priority="32" operator="equal">
      <formula>0</formula>
    </cfRule>
  </conditionalFormatting>
  <conditionalFormatting sqref="C2:I2">
    <cfRule type="cellIs" dxfId="111" priority="29" operator="equal">
      <formula>0</formula>
    </cfRule>
  </conditionalFormatting>
  <conditionalFormatting sqref="O10">
    <cfRule type="cellIs" dxfId="110" priority="28" operator="equal">
      <formula>"20__. gada __. _________"</formula>
    </cfRule>
  </conditionalFormatting>
  <conditionalFormatting sqref="A25:K25">
    <cfRule type="containsText" dxfId="109" priority="27" operator="containsText" text="Tiešās izmaksas kopā, t. sk. darba devēja sociālais nodoklis __.__% ">
      <formula>NOT(ISERROR(SEARCH("Tiešās izmaksas kopā, t. sk. darba devēja sociālais nodoklis __.__% ",A25)))</formula>
    </cfRule>
  </conditionalFormatting>
  <conditionalFormatting sqref="L25:P25">
    <cfRule type="cellIs" dxfId="108" priority="22" operator="equal">
      <formula>0</formula>
    </cfRule>
  </conditionalFormatting>
  <conditionalFormatting sqref="C4:I4">
    <cfRule type="cellIs" dxfId="107" priority="21" operator="equal">
      <formula>0</formula>
    </cfRule>
  </conditionalFormatting>
  <conditionalFormatting sqref="D5:L8">
    <cfRule type="cellIs" dxfId="106" priority="17" operator="equal">
      <formula>0</formula>
    </cfRule>
  </conditionalFormatting>
  <conditionalFormatting sqref="C33:H33">
    <cfRule type="cellIs" dxfId="105" priority="10" operator="equal">
      <formula>0</formula>
    </cfRule>
  </conditionalFormatting>
  <conditionalFormatting sqref="C28:H28">
    <cfRule type="cellIs" dxfId="104" priority="9" operator="equal">
      <formula>0</formula>
    </cfRule>
  </conditionalFormatting>
  <conditionalFormatting sqref="P10">
    <cfRule type="cellIs" dxfId="103" priority="13" operator="equal">
      <formula>"20__. gada __. _________"</formula>
    </cfRule>
  </conditionalFormatting>
  <conditionalFormatting sqref="C33:H33 C36 C28:H28">
    <cfRule type="cellIs" dxfId="102" priority="8" operator="equal">
      <formula>0</formula>
    </cfRule>
  </conditionalFormatting>
  <conditionalFormatting sqref="D1">
    <cfRule type="cellIs" dxfId="101" priority="7" operator="equal">
      <formula>0</formula>
    </cfRule>
  </conditionalFormatting>
  <conditionalFormatting sqref="C15:C16 C18:C24">
    <cfRule type="cellIs" dxfId="100" priority="4" operator="equal">
      <formula>0</formula>
    </cfRule>
  </conditionalFormatting>
  <conditionalFormatting sqref="A9">
    <cfRule type="containsText" dxfId="99" priority="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14">
    <cfRule type="cellIs" dxfId="98" priority="2" operator="equal">
      <formula>0</formula>
    </cfRule>
  </conditionalFormatting>
  <conditionalFormatting sqref="C17">
    <cfRule type="cellIs" dxfId="97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36249DFF-DD18-40B1-AB61-D280DA74812E}">
            <xm:f>NOT(ISERROR(SEARCH("Tāme sastādīta ____. gada ___. ______________",A31)))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A31</xm:sqref>
        </x14:conditionalFormatting>
        <x14:conditionalFormatting xmlns:xm="http://schemas.microsoft.com/office/excel/2006/main">
          <x14:cfRule type="containsText" priority="11" operator="containsText" id="{708D048F-4463-4EB3-AF79-B8653AFFB42B}">
            <xm:f>NOT(ISERROR(SEARCH("Sertifikāta Nr. _________________________________",A36)))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  <vt:lpstr>10a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User</cp:lastModifiedBy>
  <cp:lastPrinted>2020-02-21T07:28:27Z</cp:lastPrinted>
  <dcterms:created xsi:type="dcterms:W3CDTF">2019-03-11T11:42:22Z</dcterms:created>
  <dcterms:modified xsi:type="dcterms:W3CDTF">2020-07-21T05:33:42Z</dcterms:modified>
</cp:coreProperties>
</file>