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novācija 2016\Kalpaka 9\"/>
    </mc:Choice>
  </mc:AlternateContent>
  <xr:revisionPtr revIDLastSave="0" documentId="8_{9F558E10-150C-4B4E-B3AE-9B4601953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stāva vestibils" sheetId="4" r:id="rId1"/>
    <sheet name="1.stāva gaitenis " sheetId="3" r:id="rId2"/>
  </sheets>
  <definedNames>
    <definedName name="_xlnm.Print_Area" localSheetId="1">'1.stāva gaitenis '!$A$1:$P$96</definedName>
    <definedName name="_xlnm.Print_Area" localSheetId="0">'1.stāva vestibils'!$A$1:$P$96</definedName>
    <definedName name="_xlnm.Print_Titles" localSheetId="1">'1.stāva gaitenis '!$13:$14</definedName>
    <definedName name="_xlnm.Print_Titles" localSheetId="0">'1.stāva vestibils'!$13:$14</definedName>
  </definedNames>
  <calcPr calcId="191029" fullPrecision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6" i="3" l="1"/>
  <c r="C6" i="3"/>
  <c r="B92" i="4"/>
  <c r="C6" i="4"/>
  <c r="E19" i="3"/>
  <c r="E41" i="3"/>
  <c r="E42" i="3" s="1"/>
  <c r="E21" i="3"/>
  <c r="E18" i="3"/>
  <c r="E50" i="3" s="1"/>
  <c r="E17" i="3"/>
  <c r="E27" i="3" s="1"/>
  <c r="E62" i="4"/>
  <c r="E63" i="4"/>
  <c r="E66" i="4" s="1"/>
  <c r="E56" i="4"/>
  <c r="E40" i="4"/>
  <c r="E41" i="4" s="1"/>
  <c r="E43" i="4" s="1"/>
  <c r="E22" i="4"/>
  <c r="E21" i="4"/>
  <c r="E20" i="4"/>
  <c r="E17" i="4"/>
  <c r="E30" i="4" s="1"/>
  <c r="E48" i="4"/>
  <c r="E47" i="4"/>
  <c r="E46" i="4"/>
  <c r="E45" i="4"/>
  <c r="E42" i="4" l="1"/>
  <c r="E58" i="4"/>
  <c r="E59" i="4"/>
  <c r="E57" i="4"/>
  <c r="E60" i="4"/>
  <c r="E34" i="3"/>
  <c r="E43" i="3"/>
  <c r="E44" i="3"/>
  <c r="E77" i="4"/>
  <c r="E31" i="3"/>
  <c r="E52" i="3"/>
  <c r="E51" i="3"/>
  <c r="E53" i="3"/>
  <c r="E35" i="3"/>
  <c r="E28" i="3"/>
  <c r="E64" i="4"/>
  <c r="E34" i="4"/>
  <c r="E31" i="4"/>
  <c r="E69" i="4"/>
  <c r="E67" i="4"/>
  <c r="E68" i="4"/>
  <c r="E65" i="4"/>
  <c r="E50" i="4"/>
  <c r="E51" i="4" l="1"/>
  <c r="E54" i="3"/>
  <c r="E46" i="3"/>
  <c r="E45" i="3"/>
  <c r="E33" i="3"/>
  <c r="E32" i="3"/>
  <c r="E36" i="4"/>
  <c r="E56" i="3"/>
  <c r="E55" i="3"/>
  <c r="E52" i="4"/>
  <c r="E29" i="3"/>
  <c r="E30" i="3"/>
  <c r="E33" i="4"/>
  <c r="E32" i="4"/>
  <c r="E53" i="4"/>
  <c r="E54" i="4"/>
  <c r="E35" i="4"/>
  <c r="J9" i="3" l="1"/>
  <c r="J9" i="4" l="1"/>
</calcChain>
</file>

<file path=xl/sharedStrings.xml><?xml version="1.0" encoding="utf-8"?>
<sst xmlns="http://schemas.openxmlformats.org/spreadsheetml/2006/main" count="276" uniqueCount="115">
  <si>
    <t>(būvdarbu veids vai konstruktīvā elementa nosaukums)</t>
  </si>
  <si>
    <t>Objekta nosaukums</t>
  </si>
  <si>
    <t>Būves nosaukums</t>
  </si>
  <si>
    <t>Objekta adrese</t>
  </si>
  <si>
    <t>Pasūtījuma Nr.</t>
  </si>
  <si>
    <t>Nr.p.k.</t>
  </si>
  <si>
    <t>darba alga</t>
  </si>
  <si>
    <t>mehānismi</t>
  </si>
  <si>
    <t>t.sk. darba aizsardzība</t>
  </si>
  <si>
    <t>Pavisam kopā</t>
  </si>
  <si>
    <t>kopā</t>
  </si>
  <si>
    <t>PVN (21%)</t>
  </si>
  <si>
    <t>Pavisam būvniecības izmaksas</t>
  </si>
  <si>
    <t>Lokālā tāme Nr.1</t>
  </si>
  <si>
    <t>Kods</t>
  </si>
  <si>
    <t>Būvdarbu nosaukums</t>
  </si>
  <si>
    <t>Daudzums</t>
  </si>
  <si>
    <t>Vienības izmaksas</t>
  </si>
  <si>
    <t>laika norma (c/h)</t>
  </si>
  <si>
    <t>darba samaksas likme (euro/h)</t>
  </si>
  <si>
    <t>Kopā uz visu apjomu</t>
  </si>
  <si>
    <t>darbietilpība (c/h)</t>
  </si>
  <si>
    <t>summa</t>
  </si>
  <si>
    <t>Sastādīja</t>
  </si>
  <si>
    <t>(paraksts un tā atšifrējums, datums)</t>
  </si>
  <si>
    <t>Pārbaudīja</t>
  </si>
  <si>
    <t>euro</t>
  </si>
  <si>
    <t>m</t>
  </si>
  <si>
    <t>Demontāžas darbi</t>
  </si>
  <si>
    <t>m2</t>
  </si>
  <si>
    <t>kompl.</t>
  </si>
  <si>
    <t>gab</t>
  </si>
  <si>
    <t>Kopā:</t>
  </si>
  <si>
    <t>kg</t>
  </si>
  <si>
    <t>Dažādi darbi</t>
  </si>
  <si>
    <t>obj.</t>
  </si>
  <si>
    <t>būv-izstrādājumi</t>
  </si>
  <si>
    <t>Mēr-vienība</t>
  </si>
  <si>
    <t>būv-izstrādā-jumi</t>
  </si>
  <si>
    <t>Esošo invalīdu pacelāja pagaidu demontāža</t>
  </si>
  <si>
    <t>Esošo margu demontāža</t>
  </si>
  <si>
    <t>Esošo radiatoru demontāža</t>
  </si>
  <si>
    <t>Esošo ieejas durvju pagaidu nosegšana</t>
  </si>
  <si>
    <t>Sienas apdares darbi</t>
  </si>
  <si>
    <t>Esošo griestu pagaidu nosegšana</t>
  </si>
  <si>
    <t>Grīdas seguma atjaunošana</t>
  </si>
  <si>
    <t>Esošo pakāpienu remonts</t>
  </si>
  <si>
    <t>Grīdas un pakāpienu virsmas līdzināšana</t>
  </si>
  <si>
    <t>grunts</t>
  </si>
  <si>
    <t>špaktele</t>
  </si>
  <si>
    <t>ūdens dispersijas krāsa Bindo (vai ekvivalents )</t>
  </si>
  <si>
    <t xml:space="preserve">grunts Base  </t>
  </si>
  <si>
    <t>grunts grīdām</t>
  </si>
  <si>
    <t>Flīžu ierīkošana grīdai</t>
  </si>
  <si>
    <t>akmens masas flīzes 600x600</t>
  </si>
  <si>
    <t>flīžu līme</t>
  </si>
  <si>
    <t>šuvju aizpildītājs</t>
  </si>
  <si>
    <t>krustiņi</t>
  </si>
  <si>
    <t>paka</t>
  </si>
  <si>
    <t>grīdu izlīdzinošais maisījums</t>
  </si>
  <si>
    <t>Flīžu ierīkošana pakāpieniem</t>
  </si>
  <si>
    <t>linolejs PVC homog. Segums, piem. Marmoleum (vai ekvivalents) klase 43</t>
  </si>
  <si>
    <t xml:space="preserve"> Līme KE 418 (vai ekvivalents)</t>
  </si>
  <si>
    <t>metināmais diegs</t>
  </si>
  <si>
    <t>špakteļmasa NC 174 (vai ekvivalents)</t>
  </si>
  <si>
    <t>grunts PE 360 (vai ekvivalents)</t>
  </si>
  <si>
    <r>
      <t xml:space="preserve">Grīdas virsmas gruntēšana, špaktelēšana ar špakteļmasu grīdām līdz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  <charset val="186"/>
      </rPr>
      <t>= 5mm ietverot virsmas slīpēšanu</t>
    </r>
  </si>
  <si>
    <t>Flīžu grīdlīstes ierīkošana 10 cm augstumā</t>
  </si>
  <si>
    <t>Esošo iekšdurvju pagaidu nosegšana</t>
  </si>
  <si>
    <t>1.stāva gaitenis</t>
  </si>
  <si>
    <t>Sienas, kolonnu un ailas virsmas špaklēšana, pirms gruntēšana</t>
  </si>
  <si>
    <t>Sienas, kolonnu un ailas virsmas gruntēšana un krāsošana</t>
  </si>
  <si>
    <t>Durvju ailas nosegdetaļas demontāža</t>
  </si>
  <si>
    <t>Jaunās PVC nosegdetaļas ierīkošana durvju ailām</t>
  </si>
  <si>
    <t>palīgmateriāls</t>
  </si>
  <si>
    <t>Esošā linoleja grīdas seguma demontāža</t>
  </si>
  <si>
    <t>Esošās grīdlīstes demontāža</t>
  </si>
  <si>
    <t>Griestu apdares darbi</t>
  </si>
  <si>
    <t>Esošo griestu virsmu attīrīšana</t>
  </si>
  <si>
    <t>Griestu virsmas gruntēšana un krāsošana</t>
  </si>
  <si>
    <t>Linoleja seguma ierīkošana grīdai, t.sk. uzlocījums uz sienām 10 cm augstumā grīdlīstes veidošanai</t>
  </si>
  <si>
    <t>Informācijas stenda un citu elementu pagaidu demontāža</t>
  </si>
  <si>
    <t>Esošo sienu, kolonnu un ailas virsmu attīrīšana</t>
  </si>
  <si>
    <t>Esošo sienas metāla apšuvuma demontāža</t>
  </si>
  <si>
    <t>akmens masas flīzes 300x300</t>
  </si>
  <si>
    <t>linolejs PVC homog. segums (vai ekvivalents) klase 43</t>
  </si>
  <si>
    <t>Informācijas stenda un citu elementu atpakaļ montāža</t>
  </si>
  <si>
    <t>Esošo invalīdu pacelāja atpakaļ montāža</t>
  </si>
  <si>
    <t>Pirmo un pedējo pakāpienu marķēšana</t>
  </si>
  <si>
    <r>
      <t xml:space="preserve">Grīdas virsmas gruntēšana, špaktelēšana ar špakteļmasu grīdām līdz 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  <charset val="186"/>
      </rPr>
      <t>= 5mm ietverot virsmas slīpēšanu</t>
    </r>
  </si>
  <si>
    <t>Jaunās tērauda margas montāža (risinājumu un vizuālo izskatu saskaņot ar Pasūtītāju)</t>
  </si>
  <si>
    <t xml:space="preserve">Tāme sastādīta 2022.gada tirgus cenās, pamatojoties uz Pasūtītāja vēlmēm. Tāmes izmaksas </t>
  </si>
  <si>
    <t>Podesta grīdas daļai esošā linoleja seguma noņemšana</t>
  </si>
  <si>
    <t>Jauno radiatoru montāža</t>
  </si>
  <si>
    <t>Telpas sakārtošana pēc būvdarbu pabeigšanas, būvgružu utilizācija</t>
  </si>
  <si>
    <t>Tiešās izmaksas kopā, t.sk. darba devēja sociālais nodoklis (23.59%)</t>
  </si>
  <si>
    <t>akmens masas flīzes</t>
  </si>
  <si>
    <t>Vestibils 1.stāvā</t>
  </si>
  <si>
    <t>Telpu remots Pulkveža Oskara Kalpaka ielā 9, Jelgavā</t>
  </si>
  <si>
    <t>Pulkveža Oskara Kalpaka iela 9, Jelgava</t>
  </si>
  <si>
    <t>PVC nosegstūri</t>
  </si>
  <si>
    <t xml:space="preserve">Tāme sastādīta </t>
  </si>
  <si>
    <t>Virsizdevumi (%)</t>
  </si>
  <si>
    <t>Peļņa (%)</t>
  </si>
  <si>
    <t xml:space="preserve">Sertifikāta Nr. </t>
  </si>
  <si>
    <t>Sertifikāta Nr.</t>
  </si>
  <si>
    <t>Nedarbojošo elektrības un vājstrāvas tīklu un to elementu demontāža</t>
  </si>
  <si>
    <t>Esošo elektrības nosegkārbu pagaidu demontāža</t>
  </si>
  <si>
    <t>Sienu un ailu virsmu attīrīšana</t>
  </si>
  <si>
    <t>Sienu un ailu virsmas špaklēšana, pirms gruntēšana</t>
  </si>
  <si>
    <t>Sienu un ailu virsmas gruntēšana un krāsošana</t>
  </si>
  <si>
    <t>Griestu virsmas špaktelēšana, pirms gruntēšana</t>
  </si>
  <si>
    <t>Esošo elektrības nosegkārbu atpakaļ montāža, paredzot 15% jaunu</t>
  </si>
  <si>
    <t>Esošo grīdas flīžu demontāža, t.sk. pakāpieniem</t>
  </si>
  <si>
    <t>Esošo darbojošo elektrības un vājstrāvas tīklu sakārtošana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</si>
</sst>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0000FF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1"/>
      <color rgb="FF0000FF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color rgb="FF0000FF"/>
      <name val="Arial"/>
      <family val="2"/>
      <charset val="186"/>
    </font>
    <font>
      <b/>
      <i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" borderId="0">
      <alignment vertical="center" wrapText="1"/>
    </xf>
  </cellStyleXfs>
  <cellXfs count="67">
    <xf numFmtId="0" fontId="0" fillId="0" borderId="0" xfId="0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43" fontId="7" fillId="0" borderId="0" xfId="0" applyNumberFormat="1" applyFont="1" applyFill="1" applyAlignment="1"/>
    <xf numFmtId="0" fontId="5" fillId="0" borderId="0" xfId="0" applyFont="1" applyFill="1"/>
    <xf numFmtId="0" fontId="2" fillId="0" borderId="0" xfId="0" applyFont="1" applyFill="1"/>
    <xf numFmtId="0" fontId="9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43" fontId="5" fillId="0" borderId="3" xfId="1" applyFont="1" applyFill="1" applyBorder="1" applyAlignment="1">
      <alignment horizontal="center"/>
    </xf>
    <xf numFmtId="0" fontId="7" fillId="0" borderId="1" xfId="0" applyFont="1" applyBorder="1"/>
    <xf numFmtId="2" fontId="8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0" fontId="5" fillId="0" borderId="1" xfId="0" applyFont="1" applyFill="1" applyBorder="1"/>
    <xf numFmtId="0" fontId="6" fillId="0" borderId="0" xfId="0" applyFont="1" applyFill="1" applyBorder="1" applyAlignment="1">
      <alignment horizontal="right"/>
    </xf>
    <xf numFmtId="43" fontId="13" fillId="0" borderId="3" xfId="1" applyFont="1" applyFill="1" applyBorder="1"/>
    <xf numFmtId="43" fontId="7" fillId="0" borderId="3" xfId="1" applyFont="1" applyFill="1" applyBorder="1"/>
    <xf numFmtId="0" fontId="5" fillId="0" borderId="1" xfId="0" applyFont="1" applyFill="1" applyBorder="1" applyAlignment="1"/>
    <xf numFmtId="0" fontId="5" fillId="0" borderId="0" xfId="0" applyFont="1" applyFill="1" applyAlignment="1">
      <alignment horizontal="left"/>
    </xf>
    <xf numFmtId="2" fontId="8" fillId="0" borderId="0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right"/>
    </xf>
    <xf numFmtId="2" fontId="8" fillId="0" borderId="0" xfId="1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2" fillId="0" borderId="0" xfId="0" applyNumberFormat="1" applyFont="1" applyFill="1"/>
    <xf numFmtId="43" fontId="13" fillId="0" borderId="3" xfId="0" applyNumberFormat="1" applyFont="1" applyFill="1" applyBorder="1"/>
    <xf numFmtId="43" fontId="7" fillId="0" borderId="3" xfId="0" applyNumberFormat="1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43" fontId="16" fillId="0" borderId="3" xfId="1" applyFont="1" applyFill="1" applyBorder="1"/>
    <xf numFmtId="43" fontId="21" fillId="0" borderId="3" xfId="1" applyFont="1" applyFill="1" applyBorder="1"/>
    <xf numFmtId="43" fontId="5" fillId="0" borderId="3" xfId="1" applyFont="1" applyFill="1" applyBorder="1" applyAlignment="1"/>
    <xf numFmtId="43" fontId="18" fillId="0" borderId="3" xfId="1" applyFont="1" applyFill="1" applyBorder="1" applyAlignment="1" applyProtection="1">
      <alignment horizontal="center" wrapText="1"/>
      <protection locked="0"/>
    </xf>
    <xf numFmtId="43" fontId="18" fillId="0" borderId="3" xfId="1" applyFont="1" applyFill="1" applyBorder="1" applyAlignment="1" applyProtection="1">
      <alignment horizontal="right" wrapText="1"/>
      <protection locked="0"/>
    </xf>
    <xf numFmtId="43" fontId="6" fillId="0" borderId="3" xfId="0" applyNumberFormat="1" applyFont="1" applyFill="1" applyBorder="1"/>
    <xf numFmtId="43" fontId="5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5" fillId="0" borderId="3" xfId="0" applyFont="1" applyFill="1" applyBorder="1" applyAlignment="1"/>
    <xf numFmtId="0" fontId="5" fillId="0" borderId="0" xfId="0" applyFont="1" applyFill="1" applyBorder="1" applyAlignment="1"/>
    <xf numFmtId="43" fontId="5" fillId="0" borderId="0" xfId="1" applyFont="1" applyFill="1" applyBorder="1" applyAlignment="1"/>
    <xf numFmtId="43" fontId="6" fillId="0" borderId="0" xfId="1" applyFont="1" applyFill="1" applyBorder="1" applyAlignment="1"/>
    <xf numFmtId="43" fontId="5" fillId="0" borderId="0" xfId="1" applyFont="1" applyFill="1" applyAlignment="1"/>
    <xf numFmtId="0" fontId="17" fillId="0" borderId="3" xfId="0" applyFont="1" applyFill="1" applyBorder="1" applyAlignment="1">
      <alignment horizontal="right" wrapText="1"/>
    </xf>
    <xf numFmtId="0" fontId="17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</cellXfs>
  <cellStyles count="5">
    <cellStyle name="Comma" xfId="1" builtinId="3"/>
    <cellStyle name="Comma 2" xfId="3" xr:uid="{67538803-E3C4-4B30-9B52-B1045D5D8520}"/>
    <cellStyle name="Comma 3" xfId="2" xr:uid="{F000CDBB-F359-422E-8FCB-F4B6671709AC}"/>
    <cellStyle name="Normal" xfId="0" builtinId="0"/>
    <cellStyle name="Parasts 2" xfId="4" xr:uid="{510A2B3F-AC13-4CF6-83D0-25C90E114EDE}"/>
  </cellStyles>
  <dxfs count="1"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171"/>
  <sheetViews>
    <sheetView tabSelected="1" topLeftCell="A42" zoomScale="80" zoomScaleNormal="80" workbookViewId="0">
      <selection activeCell="H63" sqref="H63"/>
    </sheetView>
  </sheetViews>
  <sheetFormatPr defaultRowHeight="14.25" x14ac:dyDescent="0.2"/>
  <cols>
    <col min="1" max="2" width="8.7109375" style="6" customWidth="1"/>
    <col min="3" max="3" width="35.7109375" style="6" customWidth="1"/>
    <col min="4" max="11" width="10.7109375" style="6" customWidth="1"/>
    <col min="12" max="16" width="12.7109375" style="6" customWidth="1"/>
    <col min="17" max="16384" width="9.140625" style="6"/>
  </cols>
  <sheetData>
    <row r="1" spans="1:16" ht="18" x14ac:dyDescent="0.2">
      <c r="A1" s="16"/>
      <c r="B1" s="56" t="s">
        <v>13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7"/>
    </row>
    <row r="2" spans="1:16" ht="15" x14ac:dyDescent="0.25">
      <c r="B2" s="57" t="s">
        <v>97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x14ac:dyDescent="0.2"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 t="s">
        <v>1</v>
      </c>
      <c r="B5" s="5"/>
      <c r="C5" s="12" t="s">
        <v>98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5" t="s">
        <v>2</v>
      </c>
      <c r="B6" s="5"/>
      <c r="C6" s="12" t="str">
        <f>C5</f>
        <v>Telpu remots Pulkveža Oskara Kalpaka ielā 9, Jelgavā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">
      <c r="A7" s="5" t="s">
        <v>3</v>
      </c>
      <c r="B7" s="5"/>
      <c r="C7" s="12" t="s">
        <v>99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">
      <c r="A8" s="5" t="s">
        <v>4</v>
      </c>
      <c r="B8" s="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">
      <c r="A9" s="1"/>
      <c r="B9" s="2"/>
      <c r="C9" s="2"/>
      <c r="D9" s="2"/>
      <c r="E9" s="2"/>
      <c r="F9" s="2"/>
      <c r="G9" s="2"/>
      <c r="H9" s="2"/>
      <c r="I9" s="3" t="s">
        <v>91</v>
      </c>
      <c r="J9" s="4">
        <f>P81</f>
        <v>0</v>
      </c>
      <c r="K9" s="2" t="s">
        <v>26</v>
      </c>
      <c r="L9" s="5"/>
      <c r="M9" s="5"/>
      <c r="N9" s="5"/>
      <c r="O9" s="5"/>
      <c r="P9" s="5"/>
    </row>
    <row r="10" spans="1:16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" t="s">
        <v>101</v>
      </c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59" t="s">
        <v>5</v>
      </c>
      <c r="B13" s="59" t="s">
        <v>14</v>
      </c>
      <c r="C13" s="59" t="s">
        <v>15</v>
      </c>
      <c r="D13" s="59" t="s">
        <v>37</v>
      </c>
      <c r="E13" s="59" t="s">
        <v>16</v>
      </c>
      <c r="F13" s="61" t="s">
        <v>17</v>
      </c>
      <c r="G13" s="61"/>
      <c r="H13" s="61"/>
      <c r="I13" s="61"/>
      <c r="J13" s="61"/>
      <c r="K13" s="61"/>
      <c r="L13" s="61" t="s">
        <v>20</v>
      </c>
      <c r="M13" s="61"/>
      <c r="N13" s="61"/>
      <c r="O13" s="61"/>
      <c r="P13" s="61"/>
    </row>
    <row r="14" spans="1:16" ht="54.95" customHeight="1" x14ac:dyDescent="0.2">
      <c r="A14" s="60"/>
      <c r="B14" s="60"/>
      <c r="C14" s="60"/>
      <c r="D14" s="60"/>
      <c r="E14" s="60"/>
      <c r="F14" s="35" t="s">
        <v>18</v>
      </c>
      <c r="G14" s="35" t="s">
        <v>19</v>
      </c>
      <c r="H14" s="35" t="s">
        <v>6</v>
      </c>
      <c r="I14" s="35" t="s">
        <v>38</v>
      </c>
      <c r="J14" s="35" t="s">
        <v>7</v>
      </c>
      <c r="K14" s="35" t="s">
        <v>10</v>
      </c>
      <c r="L14" s="35" t="s">
        <v>21</v>
      </c>
      <c r="M14" s="35" t="s">
        <v>6</v>
      </c>
      <c r="N14" s="35" t="s">
        <v>36</v>
      </c>
      <c r="O14" s="35" t="s">
        <v>7</v>
      </c>
      <c r="P14" s="35" t="s">
        <v>22</v>
      </c>
    </row>
    <row r="15" spans="1:16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5" x14ac:dyDescent="0.25">
      <c r="A16" s="7">
        <v>1</v>
      </c>
      <c r="B16" s="15"/>
      <c r="C16" s="10" t="s">
        <v>28</v>
      </c>
      <c r="D16" s="15"/>
      <c r="E16" s="1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5.5" x14ac:dyDescent="0.2">
      <c r="A17" s="15">
        <v>1</v>
      </c>
      <c r="B17" s="45"/>
      <c r="C17" s="14" t="s">
        <v>42</v>
      </c>
      <c r="D17" s="15" t="s">
        <v>29</v>
      </c>
      <c r="E17" s="13">
        <f>(1.92*3.17)+(1.94*3.17)</f>
        <v>12.24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x14ac:dyDescent="0.2">
      <c r="A18" s="15">
        <v>2</v>
      </c>
      <c r="B18" s="45"/>
      <c r="C18" s="14" t="s">
        <v>44</v>
      </c>
      <c r="D18" s="15" t="s">
        <v>29</v>
      </c>
      <c r="E18" s="13">
        <v>33.54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 ht="25.5" x14ac:dyDescent="0.2">
      <c r="A19" s="15">
        <v>3</v>
      </c>
      <c r="B19" s="45"/>
      <c r="C19" s="14" t="s">
        <v>39</v>
      </c>
      <c r="D19" s="15" t="s">
        <v>30</v>
      </c>
      <c r="E19" s="13">
        <v>1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x14ac:dyDescent="0.2">
      <c r="A20" s="15">
        <v>4</v>
      </c>
      <c r="B20" s="45"/>
      <c r="C20" s="14" t="s">
        <v>40</v>
      </c>
      <c r="D20" s="15" t="s">
        <v>27</v>
      </c>
      <c r="E20" s="13">
        <f>4+1.23+1.87</f>
        <v>7.1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 ht="25.5" x14ac:dyDescent="0.2">
      <c r="A21" s="15">
        <v>5</v>
      </c>
      <c r="B21" s="45"/>
      <c r="C21" s="14" t="s">
        <v>113</v>
      </c>
      <c r="D21" s="15" t="s">
        <v>29</v>
      </c>
      <c r="E21" s="13">
        <f>23.14+4.99*2.94</f>
        <v>37.81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25.5" x14ac:dyDescent="0.2">
      <c r="A22" s="15">
        <v>6</v>
      </c>
      <c r="B22" s="45"/>
      <c r="C22" s="14" t="s">
        <v>92</v>
      </c>
      <c r="D22" s="15" t="s">
        <v>29</v>
      </c>
      <c r="E22" s="13">
        <f>1.88*1.23</f>
        <v>2.31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39.75" customHeight="1" x14ac:dyDescent="0.2">
      <c r="A23" s="15">
        <v>7</v>
      </c>
      <c r="B23" s="45"/>
      <c r="C23" s="14" t="s">
        <v>106</v>
      </c>
      <c r="D23" s="15" t="s">
        <v>30</v>
      </c>
      <c r="E23" s="13">
        <v>1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x14ac:dyDescent="0.2">
      <c r="A24" s="15">
        <v>8</v>
      </c>
      <c r="B24" s="45"/>
      <c r="C24" s="14" t="s">
        <v>41</v>
      </c>
      <c r="D24" s="15" t="s">
        <v>31</v>
      </c>
      <c r="E24" s="13">
        <v>2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25.5" x14ac:dyDescent="0.2">
      <c r="A25" s="15">
        <v>9</v>
      </c>
      <c r="B25" s="45"/>
      <c r="C25" s="14" t="s">
        <v>81</v>
      </c>
      <c r="D25" s="15" t="s">
        <v>30</v>
      </c>
      <c r="E25" s="13">
        <v>1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25.5" x14ac:dyDescent="0.2">
      <c r="A26" s="15">
        <v>10</v>
      </c>
      <c r="B26" s="45"/>
      <c r="C26" s="14" t="s">
        <v>83</v>
      </c>
      <c r="D26" s="15" t="s">
        <v>30</v>
      </c>
      <c r="E26" s="13">
        <v>1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s="16" customFormat="1" x14ac:dyDescent="0.2">
      <c r="A27" s="46"/>
      <c r="B27" s="46"/>
      <c r="C27" s="19" t="s">
        <v>32</v>
      </c>
      <c r="D27" s="9"/>
      <c r="E27" s="24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6" x14ac:dyDescent="0.2">
      <c r="A28" s="2"/>
      <c r="B28" s="2"/>
      <c r="C28" s="2"/>
      <c r="D28" s="2"/>
      <c r="E28" s="2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15" x14ac:dyDescent="0.25">
      <c r="A29" s="7">
        <v>2</v>
      </c>
      <c r="B29" s="15"/>
      <c r="C29" s="10" t="s">
        <v>43</v>
      </c>
      <c r="D29" s="45"/>
      <c r="E29" s="45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25.5" x14ac:dyDescent="0.2">
      <c r="A30" s="15">
        <v>1</v>
      </c>
      <c r="B30" s="45"/>
      <c r="C30" s="14" t="s">
        <v>82</v>
      </c>
      <c r="D30" s="15" t="s">
        <v>29</v>
      </c>
      <c r="E30" s="13">
        <f>(23.8-6.22)*3.4-E17+(0.47+0.44)*2.36+(1.92+3.17)*2*0.35+(1.94+3.17)*2*0.35</f>
        <v>56.82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25.5" x14ac:dyDescent="0.2">
      <c r="A31" s="15">
        <v>2</v>
      </c>
      <c r="B31" s="45"/>
      <c r="C31" s="14" t="s">
        <v>70</v>
      </c>
      <c r="D31" s="15" t="s">
        <v>29</v>
      </c>
      <c r="E31" s="13">
        <f>E30</f>
        <v>56.82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2">
      <c r="A32" s="15">
        <v>3</v>
      </c>
      <c r="B32" s="45"/>
      <c r="C32" s="50" t="s">
        <v>49</v>
      </c>
      <c r="D32" s="51" t="s">
        <v>33</v>
      </c>
      <c r="E32" s="13">
        <f>ROUND(E31*1.6,0)</f>
        <v>91</v>
      </c>
      <c r="F32" s="39"/>
      <c r="G32" s="39"/>
      <c r="H32" s="39"/>
      <c r="I32" s="41"/>
      <c r="J32" s="39"/>
      <c r="K32" s="39"/>
      <c r="L32" s="39"/>
      <c r="M32" s="39"/>
      <c r="N32" s="39"/>
      <c r="O32" s="39"/>
      <c r="P32" s="39"/>
    </row>
    <row r="33" spans="1:16" x14ac:dyDescent="0.2">
      <c r="A33" s="15">
        <v>4</v>
      </c>
      <c r="B33" s="45"/>
      <c r="C33" s="50" t="s">
        <v>48</v>
      </c>
      <c r="D33" s="51" t="s">
        <v>33</v>
      </c>
      <c r="E33" s="13">
        <f>ROUND(E31*0.12,0)</f>
        <v>7</v>
      </c>
      <c r="F33" s="39"/>
      <c r="G33" s="39"/>
      <c r="H33" s="39"/>
      <c r="I33" s="41"/>
      <c r="J33" s="39"/>
      <c r="K33" s="39"/>
      <c r="L33" s="39"/>
      <c r="M33" s="39"/>
      <c r="N33" s="39"/>
      <c r="O33" s="39"/>
      <c r="P33" s="39"/>
    </row>
    <row r="34" spans="1:16" ht="25.5" x14ac:dyDescent="0.2">
      <c r="A34" s="15">
        <v>5</v>
      </c>
      <c r="B34" s="45"/>
      <c r="C34" s="14" t="s">
        <v>71</v>
      </c>
      <c r="D34" s="15" t="s">
        <v>29</v>
      </c>
      <c r="E34" s="13">
        <f>E30</f>
        <v>56.82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ht="25.5" x14ac:dyDescent="0.2">
      <c r="A35" s="15">
        <v>6</v>
      </c>
      <c r="B35" s="45"/>
      <c r="C35" s="50" t="s">
        <v>50</v>
      </c>
      <c r="D35" s="51" t="s">
        <v>33</v>
      </c>
      <c r="E35" s="13">
        <f>E34*0.25</f>
        <v>14.21</v>
      </c>
      <c r="F35" s="39"/>
      <c r="G35" s="39"/>
      <c r="H35" s="39"/>
      <c r="I35" s="41"/>
      <c r="J35" s="39"/>
      <c r="K35" s="39"/>
      <c r="L35" s="39"/>
      <c r="M35" s="39"/>
      <c r="N35" s="39"/>
      <c r="O35" s="39"/>
      <c r="P35" s="39"/>
    </row>
    <row r="36" spans="1:16" x14ac:dyDescent="0.2">
      <c r="A36" s="15">
        <v>7</v>
      </c>
      <c r="B36" s="45"/>
      <c r="C36" s="50" t="s">
        <v>51</v>
      </c>
      <c r="D36" s="51" t="s">
        <v>33</v>
      </c>
      <c r="E36" s="13">
        <f>E34*0.15</f>
        <v>8.52</v>
      </c>
      <c r="F36" s="39"/>
      <c r="G36" s="39"/>
      <c r="H36" s="39"/>
      <c r="I36" s="41"/>
      <c r="J36" s="39"/>
      <c r="K36" s="39"/>
      <c r="L36" s="39"/>
      <c r="M36" s="39"/>
      <c r="N36" s="39"/>
      <c r="O36" s="39"/>
      <c r="P36" s="39"/>
    </row>
    <row r="37" spans="1:16" s="16" customFormat="1" x14ac:dyDescent="0.2">
      <c r="A37" s="46"/>
      <c r="B37" s="46"/>
      <c r="C37" s="19" t="s">
        <v>32</v>
      </c>
      <c r="D37" s="9"/>
      <c r="E37" s="24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x14ac:dyDescent="0.2">
      <c r="A38" s="2"/>
      <c r="B38" s="2"/>
      <c r="C38" s="2"/>
      <c r="D38" s="2"/>
      <c r="E38" s="2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ht="15" x14ac:dyDescent="0.25">
      <c r="A39" s="7">
        <v>3</v>
      </c>
      <c r="B39" s="15"/>
      <c r="C39" s="10" t="s">
        <v>45</v>
      </c>
      <c r="D39" s="45"/>
      <c r="E39" s="45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x14ac:dyDescent="0.2">
      <c r="A40" s="31">
        <v>1</v>
      </c>
      <c r="B40" s="45"/>
      <c r="C40" s="14" t="s">
        <v>46</v>
      </c>
      <c r="D40" s="15" t="s">
        <v>29</v>
      </c>
      <c r="E40" s="13">
        <f>4.99*2.94</f>
        <v>14.67</v>
      </c>
      <c r="F40" s="39"/>
      <c r="G40" s="39"/>
      <c r="H40" s="39"/>
      <c r="I40" s="39"/>
      <c r="J40" s="39"/>
      <c r="K40" s="11"/>
      <c r="L40" s="11"/>
      <c r="M40" s="11"/>
      <c r="N40" s="11"/>
      <c r="O40" s="11"/>
      <c r="P40" s="11"/>
    </row>
    <row r="41" spans="1:16" ht="25.5" x14ac:dyDescent="0.2">
      <c r="A41" s="31">
        <v>2</v>
      </c>
      <c r="B41" s="45"/>
      <c r="C41" s="14" t="s">
        <v>47</v>
      </c>
      <c r="D41" s="15" t="s">
        <v>29</v>
      </c>
      <c r="E41" s="13">
        <f>E40+23.15</f>
        <v>37.82</v>
      </c>
      <c r="F41" s="39"/>
      <c r="G41" s="39"/>
      <c r="H41" s="39"/>
      <c r="I41" s="39"/>
      <c r="J41" s="39"/>
      <c r="K41" s="11"/>
      <c r="L41" s="11"/>
      <c r="M41" s="11"/>
      <c r="N41" s="11"/>
      <c r="O41" s="11"/>
      <c r="P41" s="11"/>
    </row>
    <row r="42" spans="1:16" x14ac:dyDescent="0.2">
      <c r="A42" s="31">
        <v>3</v>
      </c>
      <c r="B42" s="45"/>
      <c r="C42" s="52" t="s">
        <v>52</v>
      </c>
      <c r="D42" s="36" t="s">
        <v>33</v>
      </c>
      <c r="E42" s="13">
        <f>ROUND(E41*0.25,0)</f>
        <v>9</v>
      </c>
      <c r="F42" s="39"/>
      <c r="G42" s="39"/>
      <c r="H42" s="39"/>
      <c r="I42" s="40"/>
      <c r="J42" s="39"/>
      <c r="K42" s="11"/>
      <c r="L42" s="11"/>
      <c r="M42" s="11"/>
      <c r="N42" s="11"/>
      <c r="O42" s="11"/>
      <c r="P42" s="11"/>
    </row>
    <row r="43" spans="1:16" x14ac:dyDescent="0.2">
      <c r="A43" s="31">
        <v>4</v>
      </c>
      <c r="B43" s="45"/>
      <c r="C43" s="52" t="s">
        <v>59</v>
      </c>
      <c r="D43" s="36" t="s">
        <v>33</v>
      </c>
      <c r="E43" s="13">
        <f>ROUND(E41*8.5,0)</f>
        <v>321</v>
      </c>
      <c r="F43" s="39"/>
      <c r="G43" s="39"/>
      <c r="H43" s="39"/>
      <c r="I43" s="40"/>
      <c r="J43" s="39"/>
      <c r="K43" s="11"/>
      <c r="L43" s="11"/>
      <c r="M43" s="11"/>
      <c r="N43" s="11"/>
      <c r="O43" s="11"/>
      <c r="P43" s="11"/>
    </row>
    <row r="44" spans="1:16" x14ac:dyDescent="0.2">
      <c r="A44" s="31">
        <v>5</v>
      </c>
      <c r="B44" s="45"/>
      <c r="C44" s="14" t="s">
        <v>53</v>
      </c>
      <c r="D44" s="15" t="s">
        <v>29</v>
      </c>
      <c r="E44" s="13">
        <v>23.15</v>
      </c>
      <c r="F44" s="39"/>
      <c r="G44" s="39"/>
      <c r="H44" s="39"/>
      <c r="I44" s="39"/>
      <c r="J44" s="39"/>
      <c r="K44" s="11"/>
      <c r="L44" s="11"/>
      <c r="M44" s="11"/>
      <c r="N44" s="11"/>
      <c r="O44" s="11"/>
      <c r="P44" s="11"/>
    </row>
    <row r="45" spans="1:16" x14ac:dyDescent="0.2">
      <c r="A45" s="31">
        <v>6</v>
      </c>
      <c r="B45" s="45"/>
      <c r="C45" s="52" t="s">
        <v>84</v>
      </c>
      <c r="D45" s="53" t="s">
        <v>29</v>
      </c>
      <c r="E45" s="13">
        <f>ROUND(E44*1.05,0)</f>
        <v>24</v>
      </c>
      <c r="F45" s="39"/>
      <c r="G45" s="39"/>
      <c r="H45" s="39"/>
      <c r="I45" s="40"/>
      <c r="J45" s="39"/>
      <c r="K45" s="11"/>
      <c r="L45" s="11"/>
      <c r="M45" s="11"/>
      <c r="N45" s="11"/>
      <c r="O45" s="11"/>
      <c r="P45" s="11"/>
    </row>
    <row r="46" spans="1:16" x14ac:dyDescent="0.2">
      <c r="A46" s="31">
        <v>7</v>
      </c>
      <c r="B46" s="45"/>
      <c r="C46" s="52" t="s">
        <v>55</v>
      </c>
      <c r="D46" s="36" t="s">
        <v>33</v>
      </c>
      <c r="E46" s="13">
        <f>ROUND(E44*5,0)</f>
        <v>116</v>
      </c>
      <c r="F46" s="39"/>
      <c r="G46" s="39"/>
      <c r="H46" s="39"/>
      <c r="I46" s="40"/>
      <c r="J46" s="39"/>
      <c r="K46" s="11"/>
      <c r="L46" s="11"/>
      <c r="M46" s="11"/>
      <c r="N46" s="11"/>
      <c r="O46" s="11"/>
      <c r="P46" s="11"/>
    </row>
    <row r="47" spans="1:16" x14ac:dyDescent="0.2">
      <c r="A47" s="31">
        <v>8</v>
      </c>
      <c r="B47" s="45"/>
      <c r="C47" s="52" t="s">
        <v>52</v>
      </c>
      <c r="D47" s="36" t="s">
        <v>33</v>
      </c>
      <c r="E47" s="13">
        <f>ROUND(E44*0.12,0)</f>
        <v>3</v>
      </c>
      <c r="F47" s="39"/>
      <c r="G47" s="39"/>
      <c r="H47" s="39"/>
      <c r="I47" s="40"/>
      <c r="J47" s="39"/>
      <c r="K47" s="11"/>
      <c r="L47" s="11"/>
      <c r="M47" s="11"/>
      <c r="N47" s="11"/>
      <c r="O47" s="11"/>
      <c r="P47" s="11"/>
    </row>
    <row r="48" spans="1:16" x14ac:dyDescent="0.2">
      <c r="A48" s="31">
        <v>9</v>
      </c>
      <c r="B48" s="45"/>
      <c r="C48" s="52" t="s">
        <v>56</v>
      </c>
      <c r="D48" s="36" t="s">
        <v>33</v>
      </c>
      <c r="E48" s="13">
        <f>ROUND(E44/5*2.5,0)</f>
        <v>12</v>
      </c>
      <c r="F48" s="39"/>
      <c r="G48" s="39"/>
      <c r="H48" s="39"/>
      <c r="I48" s="40"/>
      <c r="J48" s="39"/>
      <c r="K48" s="11"/>
      <c r="L48" s="11"/>
      <c r="M48" s="11"/>
      <c r="N48" s="11"/>
      <c r="O48" s="11"/>
      <c r="P48" s="11"/>
    </row>
    <row r="49" spans="1:16" x14ac:dyDescent="0.2">
      <c r="A49" s="31">
        <v>10</v>
      </c>
      <c r="B49" s="45"/>
      <c r="C49" s="52" t="s">
        <v>57</v>
      </c>
      <c r="D49" s="36" t="s">
        <v>58</v>
      </c>
      <c r="E49" s="13">
        <v>1</v>
      </c>
      <c r="F49" s="39"/>
      <c r="G49" s="39"/>
      <c r="H49" s="39"/>
      <c r="I49" s="40"/>
      <c r="J49" s="39"/>
      <c r="K49" s="11"/>
      <c r="L49" s="11"/>
      <c r="M49" s="11"/>
      <c r="N49" s="11"/>
      <c r="O49" s="11"/>
      <c r="P49" s="11"/>
    </row>
    <row r="50" spans="1:16" x14ac:dyDescent="0.2">
      <c r="A50" s="31">
        <v>11</v>
      </c>
      <c r="B50" s="45"/>
      <c r="C50" s="14" t="s">
        <v>60</v>
      </c>
      <c r="D50" s="15" t="s">
        <v>29</v>
      </c>
      <c r="E50" s="13">
        <f>E40</f>
        <v>14.67</v>
      </c>
      <c r="F50" s="39"/>
      <c r="G50" s="39"/>
      <c r="H50" s="39"/>
      <c r="I50" s="39"/>
      <c r="J50" s="39"/>
      <c r="K50" s="11"/>
      <c r="L50" s="11"/>
      <c r="M50" s="11"/>
      <c r="N50" s="11"/>
      <c r="O50" s="11"/>
      <c r="P50" s="11"/>
    </row>
    <row r="51" spans="1:16" x14ac:dyDescent="0.2">
      <c r="A51" s="31">
        <v>12</v>
      </c>
      <c r="B51" s="45"/>
      <c r="C51" s="52" t="s">
        <v>54</v>
      </c>
      <c r="D51" s="53" t="s">
        <v>29</v>
      </c>
      <c r="E51" s="13">
        <f>ROUND(E50*1.1,0)</f>
        <v>16</v>
      </c>
      <c r="F51" s="39"/>
      <c r="G51" s="39"/>
      <c r="H51" s="39"/>
      <c r="I51" s="40"/>
      <c r="J51" s="39"/>
      <c r="K51" s="11"/>
      <c r="L51" s="11"/>
      <c r="M51" s="11"/>
      <c r="N51" s="11"/>
      <c r="O51" s="11"/>
      <c r="P51" s="11"/>
    </row>
    <row r="52" spans="1:16" x14ac:dyDescent="0.2">
      <c r="A52" s="31">
        <v>13</v>
      </c>
      <c r="B52" s="45"/>
      <c r="C52" s="52" t="s">
        <v>55</v>
      </c>
      <c r="D52" s="36" t="s">
        <v>33</v>
      </c>
      <c r="E52" s="13">
        <f>ROUND(E50*5,0)</f>
        <v>73</v>
      </c>
      <c r="F52" s="39"/>
      <c r="G52" s="39"/>
      <c r="H52" s="39"/>
      <c r="I52" s="40"/>
      <c r="J52" s="39"/>
      <c r="K52" s="11"/>
      <c r="L52" s="11"/>
      <c r="M52" s="11"/>
      <c r="N52" s="11"/>
      <c r="O52" s="11"/>
      <c r="P52" s="11"/>
    </row>
    <row r="53" spans="1:16" x14ac:dyDescent="0.2">
      <c r="A53" s="31">
        <v>14</v>
      </c>
      <c r="B53" s="45"/>
      <c r="C53" s="52" t="s">
        <v>52</v>
      </c>
      <c r="D53" s="36" t="s">
        <v>33</v>
      </c>
      <c r="E53" s="13">
        <f>ROUND(E50*0.12,0)</f>
        <v>2</v>
      </c>
      <c r="F53" s="39"/>
      <c r="G53" s="39"/>
      <c r="H53" s="39"/>
      <c r="I53" s="40"/>
      <c r="J53" s="39"/>
      <c r="K53" s="11"/>
      <c r="L53" s="11"/>
      <c r="M53" s="11"/>
      <c r="N53" s="11"/>
      <c r="O53" s="11"/>
      <c r="P53" s="11"/>
    </row>
    <row r="54" spans="1:16" x14ac:dyDescent="0.2">
      <c r="A54" s="31">
        <v>15</v>
      </c>
      <c r="B54" s="45"/>
      <c r="C54" s="52" t="s">
        <v>56</v>
      </c>
      <c r="D54" s="36" t="s">
        <v>33</v>
      </c>
      <c r="E54" s="13">
        <f>ROUND(E50/5*2.5,0)</f>
        <v>7</v>
      </c>
      <c r="F54" s="39"/>
      <c r="G54" s="39"/>
      <c r="H54" s="39"/>
      <c r="I54" s="40"/>
      <c r="J54" s="39"/>
      <c r="K54" s="11"/>
      <c r="L54" s="11"/>
      <c r="M54" s="11"/>
      <c r="N54" s="11"/>
      <c r="O54" s="11"/>
      <c r="P54" s="11"/>
    </row>
    <row r="55" spans="1:16" x14ac:dyDescent="0.2">
      <c r="A55" s="31">
        <v>16</v>
      </c>
      <c r="B55" s="45"/>
      <c r="C55" s="52" t="s">
        <v>57</v>
      </c>
      <c r="D55" s="36" t="s">
        <v>58</v>
      </c>
      <c r="E55" s="13">
        <v>1</v>
      </c>
      <c r="F55" s="39"/>
      <c r="G55" s="39"/>
      <c r="H55" s="39"/>
      <c r="I55" s="40"/>
      <c r="J55" s="39"/>
      <c r="K55" s="11"/>
      <c r="L55" s="11"/>
      <c r="M55" s="11"/>
      <c r="N55" s="11"/>
      <c r="O55" s="11"/>
      <c r="P55" s="11"/>
    </row>
    <row r="56" spans="1:16" ht="25.5" x14ac:dyDescent="0.2">
      <c r="A56" s="31">
        <v>17</v>
      </c>
      <c r="B56" s="45"/>
      <c r="C56" s="14" t="s">
        <v>67</v>
      </c>
      <c r="D56" s="15" t="s">
        <v>27</v>
      </c>
      <c r="E56" s="13">
        <f>23.8-6.22</f>
        <v>17.579999999999998</v>
      </c>
      <c r="F56" s="39"/>
      <c r="G56" s="39"/>
      <c r="H56" s="39"/>
      <c r="I56" s="39"/>
      <c r="J56" s="39"/>
      <c r="K56" s="11"/>
      <c r="L56" s="11"/>
      <c r="M56" s="11"/>
      <c r="N56" s="11"/>
      <c r="O56" s="11"/>
      <c r="P56" s="11"/>
    </row>
    <row r="57" spans="1:16" x14ac:dyDescent="0.2">
      <c r="A57" s="31">
        <v>18</v>
      </c>
      <c r="B57" s="45"/>
      <c r="C57" s="52" t="s">
        <v>96</v>
      </c>
      <c r="D57" s="53" t="s">
        <v>27</v>
      </c>
      <c r="E57" s="13">
        <f>ROUND(E56*1.1,0)</f>
        <v>19</v>
      </c>
      <c r="F57" s="39"/>
      <c r="G57" s="39"/>
      <c r="H57" s="39"/>
      <c r="I57" s="40"/>
      <c r="J57" s="39"/>
      <c r="K57" s="11"/>
      <c r="L57" s="11"/>
      <c r="M57" s="11"/>
      <c r="N57" s="11"/>
      <c r="O57" s="11"/>
      <c r="P57" s="11"/>
    </row>
    <row r="58" spans="1:16" x14ac:dyDescent="0.2">
      <c r="A58" s="31">
        <v>19</v>
      </c>
      <c r="B58" s="45"/>
      <c r="C58" s="52" t="s">
        <v>55</v>
      </c>
      <c r="D58" s="36" t="s">
        <v>33</v>
      </c>
      <c r="E58" s="13">
        <f>ROUND(E56*5,0)/2</f>
        <v>44</v>
      </c>
      <c r="F58" s="39"/>
      <c r="G58" s="39"/>
      <c r="H58" s="39"/>
      <c r="I58" s="40"/>
      <c r="J58" s="39"/>
      <c r="K58" s="11"/>
      <c r="L58" s="11"/>
      <c r="M58" s="11"/>
      <c r="N58" s="11"/>
      <c r="O58" s="11"/>
      <c r="P58" s="11"/>
    </row>
    <row r="59" spans="1:16" x14ac:dyDescent="0.2">
      <c r="A59" s="31">
        <v>20</v>
      </c>
      <c r="B59" s="45"/>
      <c r="C59" s="52" t="s">
        <v>52</v>
      </c>
      <c r="D59" s="36" t="s">
        <v>33</v>
      </c>
      <c r="E59" s="13">
        <f>ROUND(E56*0.25,0)/2</f>
        <v>2</v>
      </c>
      <c r="F59" s="39"/>
      <c r="G59" s="39"/>
      <c r="H59" s="39"/>
      <c r="I59" s="40"/>
      <c r="J59" s="39"/>
      <c r="K59" s="11"/>
      <c r="L59" s="11"/>
      <c r="M59" s="11"/>
      <c r="N59" s="11"/>
      <c r="O59" s="11"/>
      <c r="P59" s="11"/>
    </row>
    <row r="60" spans="1:16" x14ac:dyDescent="0.2">
      <c r="A60" s="31">
        <v>21</v>
      </c>
      <c r="B60" s="45"/>
      <c r="C60" s="52" t="s">
        <v>56</v>
      </c>
      <c r="D60" s="36" t="s">
        <v>33</v>
      </c>
      <c r="E60" s="13">
        <f>ROUND(E56/5*2.5,0)/2</f>
        <v>4.5</v>
      </c>
      <c r="F60" s="39"/>
      <c r="G60" s="39"/>
      <c r="H60" s="39"/>
      <c r="I60" s="40"/>
      <c r="J60" s="39"/>
      <c r="K60" s="11"/>
      <c r="L60" s="11"/>
      <c r="M60" s="11"/>
      <c r="N60" s="11"/>
      <c r="O60" s="11"/>
      <c r="P60" s="11"/>
    </row>
    <row r="61" spans="1:16" x14ac:dyDescent="0.2">
      <c r="A61" s="31">
        <v>22</v>
      </c>
      <c r="B61" s="45"/>
      <c r="C61" s="52" t="s">
        <v>57</v>
      </c>
      <c r="D61" s="36" t="s">
        <v>58</v>
      </c>
      <c r="E61" s="13">
        <v>1</v>
      </c>
      <c r="F61" s="39"/>
      <c r="G61" s="39"/>
      <c r="H61" s="39"/>
      <c r="I61" s="40"/>
      <c r="J61" s="39"/>
      <c r="K61" s="11"/>
      <c r="L61" s="11"/>
      <c r="M61" s="11"/>
      <c r="N61" s="11"/>
      <c r="O61" s="11"/>
      <c r="P61" s="11"/>
    </row>
    <row r="62" spans="1:16" ht="25.5" x14ac:dyDescent="0.2">
      <c r="A62" s="31">
        <v>23</v>
      </c>
      <c r="B62" s="45"/>
      <c r="C62" s="14" t="s">
        <v>88</v>
      </c>
      <c r="D62" s="36" t="s">
        <v>27</v>
      </c>
      <c r="E62" s="13">
        <f>4.99*2</f>
        <v>9.98</v>
      </c>
      <c r="F62" s="39"/>
      <c r="G62" s="39"/>
      <c r="H62" s="39"/>
      <c r="I62" s="39"/>
      <c r="J62" s="39"/>
      <c r="K62" s="11"/>
      <c r="L62" s="11"/>
      <c r="M62" s="11"/>
      <c r="N62" s="11"/>
      <c r="O62" s="11"/>
      <c r="P62" s="11"/>
    </row>
    <row r="63" spans="1:16" ht="51" x14ac:dyDescent="0.2">
      <c r="A63" s="31">
        <v>24</v>
      </c>
      <c r="B63" s="45"/>
      <c r="C63" s="14" t="s">
        <v>89</v>
      </c>
      <c r="D63" s="36" t="s">
        <v>29</v>
      </c>
      <c r="E63" s="13">
        <f>1.88*1.23</f>
        <v>2.31</v>
      </c>
      <c r="F63" s="39"/>
      <c r="G63" s="39"/>
      <c r="H63" s="39"/>
      <c r="I63" s="39"/>
      <c r="J63" s="39"/>
      <c r="K63" s="11"/>
      <c r="L63" s="11"/>
      <c r="M63" s="11"/>
      <c r="N63" s="11"/>
      <c r="O63" s="11"/>
      <c r="P63" s="11"/>
    </row>
    <row r="64" spans="1:16" x14ac:dyDescent="0.2">
      <c r="A64" s="31">
        <v>25</v>
      </c>
      <c r="B64" s="45"/>
      <c r="C64" s="52" t="s">
        <v>64</v>
      </c>
      <c r="D64" s="36" t="s">
        <v>33</v>
      </c>
      <c r="E64" s="13">
        <f>ROUND(E63*1.3*5,0)</f>
        <v>15</v>
      </c>
      <c r="F64" s="39"/>
      <c r="G64" s="39"/>
      <c r="H64" s="39"/>
      <c r="I64" s="41"/>
      <c r="J64" s="39"/>
      <c r="K64" s="11"/>
      <c r="L64" s="11"/>
      <c r="M64" s="11"/>
      <c r="N64" s="11"/>
      <c r="O64" s="11"/>
      <c r="P64" s="11"/>
    </row>
    <row r="65" spans="1:16" x14ac:dyDescent="0.2">
      <c r="A65" s="31">
        <v>26</v>
      </c>
      <c r="B65" s="45"/>
      <c r="C65" s="52" t="s">
        <v>65</v>
      </c>
      <c r="D65" s="36" t="s">
        <v>33</v>
      </c>
      <c r="E65" s="13">
        <f>E63*0.15</f>
        <v>0.35</v>
      </c>
      <c r="F65" s="39"/>
      <c r="G65" s="39"/>
      <c r="H65" s="39"/>
      <c r="I65" s="41"/>
      <c r="J65" s="39"/>
      <c r="K65" s="11"/>
      <c r="L65" s="11"/>
      <c r="M65" s="11"/>
      <c r="N65" s="11"/>
      <c r="O65" s="11"/>
      <c r="P65" s="11"/>
    </row>
    <row r="66" spans="1:16" ht="38.25" x14ac:dyDescent="0.2">
      <c r="A66" s="31">
        <v>27</v>
      </c>
      <c r="B66" s="45"/>
      <c r="C66" s="14" t="s">
        <v>80</v>
      </c>
      <c r="D66" s="36" t="s">
        <v>29</v>
      </c>
      <c r="E66" s="13">
        <f>E63+1.88*0.1</f>
        <v>2.5</v>
      </c>
      <c r="F66" s="39"/>
      <c r="G66" s="39"/>
      <c r="H66" s="39"/>
      <c r="I66" s="39"/>
      <c r="J66" s="39"/>
      <c r="K66" s="11"/>
      <c r="L66" s="11"/>
      <c r="M66" s="11"/>
      <c r="N66" s="11"/>
      <c r="O66" s="11"/>
      <c r="P66" s="11"/>
    </row>
    <row r="67" spans="1:16" ht="25.5" x14ac:dyDescent="0.2">
      <c r="A67" s="31">
        <v>28</v>
      </c>
      <c r="B67" s="45"/>
      <c r="C67" s="52" t="s">
        <v>85</v>
      </c>
      <c r="D67" s="36" t="s">
        <v>29</v>
      </c>
      <c r="E67" s="13">
        <f>ROUND(E66*1.1,0)</f>
        <v>3</v>
      </c>
      <c r="F67" s="39"/>
      <c r="G67" s="39"/>
      <c r="H67" s="39"/>
      <c r="I67" s="41"/>
      <c r="J67" s="39"/>
      <c r="K67" s="11"/>
      <c r="L67" s="11"/>
      <c r="M67" s="11"/>
      <c r="N67" s="11"/>
      <c r="O67" s="11"/>
      <c r="P67" s="11"/>
    </row>
    <row r="68" spans="1:16" x14ac:dyDescent="0.2">
      <c r="A68" s="31">
        <v>29</v>
      </c>
      <c r="B68" s="45"/>
      <c r="C68" s="52" t="s">
        <v>62</v>
      </c>
      <c r="D68" s="36" t="s">
        <v>33</v>
      </c>
      <c r="E68" s="13">
        <f>ROUND(E66*0.45,0)</f>
        <v>1</v>
      </c>
      <c r="F68" s="39"/>
      <c r="G68" s="39"/>
      <c r="H68" s="39"/>
      <c r="I68" s="41"/>
      <c r="J68" s="39"/>
      <c r="K68" s="11"/>
      <c r="L68" s="11"/>
      <c r="M68" s="11"/>
      <c r="N68" s="11"/>
      <c r="O68" s="11"/>
      <c r="P68" s="11"/>
    </row>
    <row r="69" spans="1:16" x14ac:dyDescent="0.2">
      <c r="A69" s="31">
        <v>30</v>
      </c>
      <c r="B69" s="45"/>
      <c r="C69" s="52" t="s">
        <v>63</v>
      </c>
      <c r="D69" s="36" t="s">
        <v>27</v>
      </c>
      <c r="E69" s="13">
        <f>ROUND(E66*0.6,0)</f>
        <v>2</v>
      </c>
      <c r="F69" s="39"/>
      <c r="G69" s="39"/>
      <c r="H69" s="39"/>
      <c r="I69" s="41"/>
      <c r="J69" s="39"/>
      <c r="K69" s="11"/>
      <c r="L69" s="11"/>
      <c r="M69" s="11"/>
      <c r="N69" s="11"/>
      <c r="O69" s="11"/>
      <c r="P69" s="11"/>
    </row>
    <row r="70" spans="1:16" x14ac:dyDescent="0.2">
      <c r="A70" s="2"/>
      <c r="B70" s="2"/>
      <c r="C70" s="28" t="s">
        <v>32</v>
      </c>
      <c r="D70" s="26"/>
      <c r="E70" s="30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8"/>
    </row>
    <row r="71" spans="1:16" s="16" customFormat="1" x14ac:dyDescent="0.2">
      <c r="A71" s="46"/>
      <c r="B71" s="46"/>
      <c r="C71" s="19"/>
      <c r="D71" s="9"/>
      <c r="E71" s="24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</row>
    <row r="72" spans="1:16" ht="15" x14ac:dyDescent="0.25">
      <c r="A72" s="7">
        <v>4</v>
      </c>
      <c r="B72" s="45"/>
      <c r="C72" s="10" t="s">
        <v>34</v>
      </c>
      <c r="D72" s="15"/>
      <c r="E72" s="13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1:16" ht="25.5" x14ac:dyDescent="0.2">
      <c r="A73" s="15">
        <v>1</v>
      </c>
      <c r="B73" s="45"/>
      <c r="C73" s="14" t="s">
        <v>94</v>
      </c>
      <c r="D73" s="15" t="s">
        <v>35</v>
      </c>
      <c r="E73" s="13">
        <v>1</v>
      </c>
      <c r="F73" s="39"/>
      <c r="G73" s="39"/>
      <c r="H73" s="39"/>
      <c r="I73" s="39"/>
      <c r="J73" s="39"/>
      <c r="K73" s="11"/>
      <c r="L73" s="11"/>
      <c r="M73" s="11"/>
      <c r="N73" s="11"/>
      <c r="O73" s="11"/>
      <c r="P73" s="11"/>
    </row>
    <row r="74" spans="1:16" ht="25.5" x14ac:dyDescent="0.2">
      <c r="A74" s="15">
        <v>2</v>
      </c>
      <c r="B74" s="45"/>
      <c r="C74" s="14" t="s">
        <v>86</v>
      </c>
      <c r="D74" s="15" t="s">
        <v>30</v>
      </c>
      <c r="E74" s="13">
        <v>1</v>
      </c>
      <c r="F74" s="39"/>
      <c r="G74" s="39"/>
      <c r="H74" s="39"/>
      <c r="I74" s="39"/>
      <c r="J74" s="39"/>
      <c r="K74" s="11"/>
      <c r="L74" s="11"/>
      <c r="M74" s="11"/>
      <c r="N74" s="11"/>
      <c r="O74" s="11"/>
      <c r="P74" s="11"/>
    </row>
    <row r="75" spans="1:16" ht="25.5" x14ac:dyDescent="0.2">
      <c r="A75" s="15">
        <v>3</v>
      </c>
      <c r="B75" s="45"/>
      <c r="C75" s="14" t="s">
        <v>114</v>
      </c>
      <c r="D75" s="15" t="s">
        <v>30</v>
      </c>
      <c r="E75" s="13">
        <v>1</v>
      </c>
      <c r="F75" s="39"/>
      <c r="G75" s="39"/>
      <c r="H75" s="39"/>
      <c r="I75" s="39"/>
      <c r="J75" s="39"/>
      <c r="K75" s="11"/>
      <c r="L75" s="39"/>
      <c r="M75" s="39"/>
      <c r="N75" s="39"/>
      <c r="O75" s="39"/>
      <c r="P75" s="11"/>
    </row>
    <row r="76" spans="1:16" ht="25.5" x14ac:dyDescent="0.2">
      <c r="A76" s="15">
        <v>4</v>
      </c>
      <c r="B76" s="45"/>
      <c r="C76" s="14" t="s">
        <v>87</v>
      </c>
      <c r="D76" s="15" t="s">
        <v>30</v>
      </c>
      <c r="E76" s="13">
        <v>1</v>
      </c>
      <c r="F76" s="39"/>
      <c r="G76" s="39"/>
      <c r="H76" s="39"/>
      <c r="I76" s="39"/>
      <c r="J76" s="39"/>
      <c r="K76" s="11"/>
      <c r="L76" s="11"/>
      <c r="M76" s="11"/>
      <c r="N76" s="11"/>
      <c r="O76" s="11"/>
      <c r="P76" s="11"/>
    </row>
    <row r="77" spans="1:16" ht="38.25" x14ac:dyDescent="0.2">
      <c r="A77" s="15">
        <v>5</v>
      </c>
      <c r="B77" s="45"/>
      <c r="C77" s="14" t="s">
        <v>90</v>
      </c>
      <c r="D77" s="15" t="s">
        <v>27</v>
      </c>
      <c r="E77" s="13">
        <f>E20</f>
        <v>7.1</v>
      </c>
      <c r="F77" s="39"/>
      <c r="G77" s="39"/>
      <c r="H77" s="39"/>
      <c r="I77" s="39"/>
      <c r="J77" s="39"/>
      <c r="K77" s="11"/>
      <c r="L77" s="11"/>
      <c r="M77" s="11"/>
      <c r="N77" s="11"/>
      <c r="O77" s="11"/>
      <c r="P77" s="11"/>
    </row>
    <row r="78" spans="1:16" x14ac:dyDescent="0.2">
      <c r="A78" s="15">
        <v>6</v>
      </c>
      <c r="B78" s="45"/>
      <c r="C78" s="14" t="s">
        <v>93</v>
      </c>
      <c r="D78" s="15" t="s">
        <v>31</v>
      </c>
      <c r="E78" s="13">
        <v>2</v>
      </c>
      <c r="F78" s="39"/>
      <c r="G78" s="39"/>
      <c r="H78" s="39"/>
      <c r="I78" s="39"/>
      <c r="J78" s="39"/>
      <c r="K78" s="11"/>
      <c r="L78" s="11"/>
      <c r="M78" s="11"/>
      <c r="N78" s="11"/>
      <c r="O78" s="11"/>
      <c r="P78" s="11"/>
    </row>
    <row r="79" spans="1:16" s="16" customFormat="1" x14ac:dyDescent="0.2">
      <c r="A79" s="46"/>
      <c r="B79" s="46"/>
      <c r="C79" s="19" t="s">
        <v>32</v>
      </c>
      <c r="D79" s="9"/>
      <c r="E79" s="24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8"/>
    </row>
    <row r="80" spans="1:16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">
      <c r="A81" s="54" t="s">
        <v>95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20"/>
      <c r="M81" s="21"/>
      <c r="N81" s="21"/>
      <c r="O81" s="21"/>
      <c r="P81" s="42"/>
    </row>
    <row r="82" spans="1:16" x14ac:dyDescent="0.2">
      <c r="A82" s="62" t="s">
        <v>102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20"/>
      <c r="M82" s="21"/>
      <c r="N82" s="21"/>
      <c r="O82" s="21"/>
      <c r="P82" s="37"/>
    </row>
    <row r="83" spans="1:16" x14ac:dyDescent="0.2">
      <c r="A83" s="63" t="s">
        <v>8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20"/>
      <c r="M83" s="21"/>
      <c r="N83" s="21"/>
      <c r="O83" s="21"/>
      <c r="P83" s="38"/>
    </row>
    <row r="84" spans="1:16" x14ac:dyDescent="0.2">
      <c r="A84" s="62" t="s">
        <v>103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20"/>
      <c r="M84" s="21"/>
      <c r="N84" s="21"/>
      <c r="O84" s="21"/>
      <c r="P84" s="37"/>
    </row>
    <row r="85" spans="1:16" x14ac:dyDescent="0.2">
      <c r="A85" s="64" t="s">
        <v>9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20"/>
      <c r="M85" s="21"/>
      <c r="N85" s="21"/>
      <c r="O85" s="21"/>
      <c r="P85" s="42"/>
    </row>
    <row r="86" spans="1:16" x14ac:dyDescent="0.2">
      <c r="A86" s="65" t="s">
        <v>11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38"/>
      <c r="M86" s="37"/>
      <c r="N86" s="37"/>
      <c r="O86" s="37"/>
      <c r="P86" s="37"/>
    </row>
    <row r="87" spans="1:16" x14ac:dyDescent="0.2">
      <c r="A87" s="54" t="s">
        <v>12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20"/>
      <c r="M87" s="21"/>
      <c r="N87" s="21"/>
      <c r="O87" s="21"/>
      <c r="P87" s="21"/>
    </row>
    <row r="88" spans="1:16" s="5" customFormat="1" ht="12.75" x14ac:dyDescent="0.2"/>
    <row r="89" spans="1:16" s="5" customFormat="1" ht="12.75" x14ac:dyDescent="0.2"/>
    <row r="90" spans="1:16" s="5" customFormat="1" ht="12.75" x14ac:dyDescent="0.2">
      <c r="B90" s="5" t="s">
        <v>23</v>
      </c>
      <c r="C90" s="22"/>
      <c r="D90" s="22"/>
      <c r="E90" s="22"/>
      <c r="F90" s="22"/>
      <c r="G90" s="22"/>
      <c r="H90" s="22"/>
      <c r="I90" s="22"/>
      <c r="J90" s="22"/>
      <c r="K90" s="22"/>
    </row>
    <row r="91" spans="1:16" s="5" customFormat="1" ht="12.75" x14ac:dyDescent="0.2">
      <c r="C91" s="55" t="s">
        <v>24</v>
      </c>
      <c r="D91" s="55"/>
      <c r="E91" s="55"/>
      <c r="F91" s="55"/>
      <c r="G91" s="55"/>
      <c r="H91" s="55"/>
      <c r="I91" s="55"/>
      <c r="J91" s="55"/>
      <c r="K91" s="55"/>
    </row>
    <row r="92" spans="1:16" s="5" customFormat="1" ht="12.75" x14ac:dyDescent="0.2">
      <c r="B92" s="5" t="str">
        <f>P11</f>
        <v xml:space="preserve">Tāme sastādīta </v>
      </c>
    </row>
    <row r="93" spans="1:16" s="5" customFormat="1" ht="12.75" x14ac:dyDescent="0.2"/>
    <row r="94" spans="1:16" s="5" customFormat="1" ht="12.75" x14ac:dyDescent="0.2">
      <c r="B94" s="5" t="s">
        <v>25</v>
      </c>
      <c r="C94" s="22"/>
      <c r="D94" s="22"/>
      <c r="E94" s="22"/>
      <c r="F94" s="22"/>
      <c r="G94" s="22"/>
      <c r="H94" s="22"/>
      <c r="I94" s="22"/>
      <c r="J94" s="22"/>
      <c r="K94" s="22"/>
    </row>
    <row r="95" spans="1:16" s="5" customFormat="1" ht="12.75" x14ac:dyDescent="0.2">
      <c r="C95" s="55" t="s">
        <v>24</v>
      </c>
      <c r="D95" s="55"/>
      <c r="E95" s="55"/>
      <c r="F95" s="55"/>
      <c r="G95" s="55"/>
      <c r="H95" s="55"/>
      <c r="I95" s="55"/>
      <c r="J95" s="55"/>
      <c r="K95" s="55"/>
    </row>
    <row r="96" spans="1:16" s="5" customFormat="1" ht="12.75" x14ac:dyDescent="0.2">
      <c r="B96" s="5" t="s">
        <v>104</v>
      </c>
    </row>
    <row r="97" spans="1:1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</sheetData>
  <mergeCells count="19">
    <mergeCell ref="A84:K84"/>
    <mergeCell ref="A85:K85"/>
    <mergeCell ref="A86:K86"/>
    <mergeCell ref="A87:K87"/>
    <mergeCell ref="A81:K81"/>
    <mergeCell ref="C91:K91"/>
    <mergeCell ref="C95:K95"/>
    <mergeCell ref="B1:O1"/>
    <mergeCell ref="B2:O2"/>
    <mergeCell ref="B3:O3"/>
    <mergeCell ref="A13:A14"/>
    <mergeCell ref="B13:B14"/>
    <mergeCell ref="C13:C14"/>
    <mergeCell ref="D13:D14"/>
    <mergeCell ref="E13:E14"/>
    <mergeCell ref="F13:K13"/>
    <mergeCell ref="L13:P13"/>
    <mergeCell ref="A82:K82"/>
    <mergeCell ref="A83:K83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155"/>
  <sheetViews>
    <sheetView zoomScale="85" zoomScaleNormal="85" workbookViewId="0">
      <selection activeCell="A68" sqref="A68:K68"/>
    </sheetView>
  </sheetViews>
  <sheetFormatPr defaultRowHeight="14.25" x14ac:dyDescent="0.2"/>
  <cols>
    <col min="1" max="1" width="8.7109375" style="6" customWidth="1"/>
    <col min="2" max="2" width="10.7109375" style="6" customWidth="1"/>
    <col min="3" max="3" width="35.7109375" style="6" customWidth="1"/>
    <col min="4" max="7" width="10.7109375" style="6" customWidth="1"/>
    <col min="8" max="16" width="12.7109375" style="6" customWidth="1"/>
    <col min="17" max="16384" width="9.140625" style="6"/>
  </cols>
  <sheetData>
    <row r="1" spans="1:16" ht="18" x14ac:dyDescent="0.2">
      <c r="B1" s="66" t="s">
        <v>13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17"/>
    </row>
    <row r="2" spans="1:16" ht="15" x14ac:dyDescent="0.25">
      <c r="B2" s="57" t="s">
        <v>69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x14ac:dyDescent="0.2"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 t="s">
        <v>1</v>
      </c>
      <c r="C5" s="12" t="s">
        <v>98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5" t="s">
        <v>2</v>
      </c>
      <c r="C6" s="12" t="str">
        <f>C5</f>
        <v>Telpu remots Pulkveža Oskara Kalpaka ielā 9, Jelgavā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">
      <c r="A7" s="5" t="s">
        <v>3</v>
      </c>
      <c r="C7" s="12" t="s">
        <v>99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">
      <c r="A8" s="5" t="s">
        <v>4</v>
      </c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">
      <c r="A9" s="1"/>
      <c r="B9" s="2"/>
      <c r="C9" s="2"/>
      <c r="D9" s="2"/>
      <c r="E9" s="2"/>
      <c r="F9" s="2"/>
      <c r="G9" s="2"/>
      <c r="H9" s="2"/>
      <c r="I9" s="3" t="s">
        <v>91</v>
      </c>
      <c r="J9" s="4">
        <f>P65</f>
        <v>0</v>
      </c>
      <c r="K9" s="2" t="s">
        <v>26</v>
      </c>
      <c r="L9" s="5"/>
      <c r="M9" s="5"/>
      <c r="N9" s="5"/>
      <c r="O9" s="5"/>
      <c r="P9" s="5"/>
    </row>
    <row r="10" spans="1:16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" t="s">
        <v>101</v>
      </c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61" t="s">
        <v>5</v>
      </c>
      <c r="B13" s="61" t="s">
        <v>14</v>
      </c>
      <c r="C13" s="61" t="s">
        <v>15</v>
      </c>
      <c r="D13" s="61" t="s">
        <v>37</v>
      </c>
      <c r="E13" s="61" t="s">
        <v>16</v>
      </c>
      <c r="F13" s="61" t="s">
        <v>17</v>
      </c>
      <c r="G13" s="61"/>
      <c r="H13" s="61"/>
      <c r="I13" s="61"/>
      <c r="J13" s="61"/>
      <c r="K13" s="61"/>
      <c r="L13" s="61" t="s">
        <v>20</v>
      </c>
      <c r="M13" s="61"/>
      <c r="N13" s="61"/>
      <c r="O13" s="61"/>
      <c r="P13" s="61"/>
    </row>
    <row r="14" spans="1:16" ht="51" customHeight="1" x14ac:dyDescent="0.2">
      <c r="A14" s="61"/>
      <c r="B14" s="61"/>
      <c r="C14" s="61"/>
      <c r="D14" s="61"/>
      <c r="E14" s="61"/>
      <c r="F14" s="35" t="s">
        <v>18</v>
      </c>
      <c r="G14" s="35" t="s">
        <v>19</v>
      </c>
      <c r="H14" s="35" t="s">
        <v>6</v>
      </c>
      <c r="I14" s="35" t="s">
        <v>36</v>
      </c>
      <c r="J14" s="35" t="s">
        <v>7</v>
      </c>
      <c r="K14" s="35" t="s">
        <v>10</v>
      </c>
      <c r="L14" s="35" t="s">
        <v>21</v>
      </c>
      <c r="M14" s="35" t="s">
        <v>6</v>
      </c>
      <c r="N14" s="35" t="s">
        <v>36</v>
      </c>
      <c r="O14" s="35" t="s">
        <v>7</v>
      </c>
      <c r="P14" s="35" t="s">
        <v>22</v>
      </c>
    </row>
    <row r="15" spans="1:16" x14ac:dyDescent="0.2">
      <c r="A15" s="26"/>
      <c r="B15" s="26"/>
      <c r="C15" s="26"/>
      <c r="D15" s="26"/>
      <c r="E15" s="27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ht="15" x14ac:dyDescent="0.25">
      <c r="A16" s="7">
        <v>1</v>
      </c>
      <c r="B16" s="15"/>
      <c r="C16" s="10" t="s">
        <v>28</v>
      </c>
      <c r="D16" s="15"/>
      <c r="E16" s="1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15">
        <v>1</v>
      </c>
      <c r="B17" s="45"/>
      <c r="C17" s="14" t="s">
        <v>68</v>
      </c>
      <c r="D17" s="15" t="s">
        <v>29</v>
      </c>
      <c r="E17" s="13">
        <f>(1.27*2.1)+(2.17*2.55)+(1*0.23)+(0.9*2)*13</f>
        <v>31.83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5.5" x14ac:dyDescent="0.2">
      <c r="A18" s="15">
        <v>2</v>
      </c>
      <c r="B18" s="45"/>
      <c r="C18" s="14" t="s">
        <v>75</v>
      </c>
      <c r="D18" s="15" t="s">
        <v>29</v>
      </c>
      <c r="E18" s="13">
        <f>76.75+(0.47*4.84)</f>
        <v>79.02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15">
        <v>3</v>
      </c>
      <c r="B19" s="45"/>
      <c r="C19" s="14" t="s">
        <v>76</v>
      </c>
      <c r="D19" s="15" t="s">
        <v>27</v>
      </c>
      <c r="E19" s="13">
        <f>75-6.22+(0.47+0.44)*2</f>
        <v>70.599999999999994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25.5" x14ac:dyDescent="0.2">
      <c r="A20" s="15">
        <v>4</v>
      </c>
      <c r="B20" s="45"/>
      <c r="C20" s="14" t="s">
        <v>106</v>
      </c>
      <c r="D20" s="15" t="s">
        <v>30</v>
      </c>
      <c r="E20" s="13">
        <v>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25.5" x14ac:dyDescent="0.2">
      <c r="A21" s="15">
        <v>5</v>
      </c>
      <c r="B21" s="45"/>
      <c r="C21" s="14" t="s">
        <v>72</v>
      </c>
      <c r="D21" s="15" t="s">
        <v>27</v>
      </c>
      <c r="E21" s="13">
        <f>(1.27+2.1*2)+(1+0.23*2)+(0.9+2*2)*13+(1.41+2*2)</f>
        <v>76.040000000000006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25.5" x14ac:dyDescent="0.2">
      <c r="A22" s="15">
        <v>6</v>
      </c>
      <c r="B22" s="45"/>
      <c r="C22" s="14" t="s">
        <v>107</v>
      </c>
      <c r="D22" s="15" t="s">
        <v>30</v>
      </c>
      <c r="E22" s="13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5.5" x14ac:dyDescent="0.2">
      <c r="A23" s="15">
        <v>7</v>
      </c>
      <c r="B23" s="45"/>
      <c r="C23" s="14" t="s">
        <v>81</v>
      </c>
      <c r="D23" s="15" t="s">
        <v>30</v>
      </c>
      <c r="E23" s="13">
        <v>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2"/>
      <c r="B24" s="2"/>
      <c r="C24" s="28" t="s">
        <v>32</v>
      </c>
      <c r="D24" s="26"/>
      <c r="E24" s="2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</row>
    <row r="25" spans="1:16" x14ac:dyDescent="0.2">
      <c r="A25" s="2"/>
      <c r="B25" s="2"/>
      <c r="C25" s="2"/>
      <c r="D25" s="26"/>
      <c r="E25" s="3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15" x14ac:dyDescent="0.25">
      <c r="A26" s="7">
        <v>2</v>
      </c>
      <c r="B26" s="15"/>
      <c r="C26" s="10" t="s">
        <v>43</v>
      </c>
      <c r="D26" s="45"/>
      <c r="E26" s="4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15">
        <v>1</v>
      </c>
      <c r="B27" s="45"/>
      <c r="C27" s="14" t="s">
        <v>108</v>
      </c>
      <c r="D27" s="15" t="s">
        <v>29</v>
      </c>
      <c r="E27" s="13">
        <f>(75.1-6.22)*2.55-E17+(1.27+2.1*2)*0.17+(1+0.23*2)*0.42+(0.9+2*2)*13*0.17</f>
        <v>156.19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25.5" x14ac:dyDescent="0.2">
      <c r="A28" s="15">
        <v>2</v>
      </c>
      <c r="B28" s="45"/>
      <c r="C28" s="14" t="s">
        <v>109</v>
      </c>
      <c r="D28" s="15" t="s">
        <v>29</v>
      </c>
      <c r="E28" s="13">
        <f>E27</f>
        <v>156.19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">
      <c r="A29" s="15">
        <v>3</v>
      </c>
      <c r="B29" s="45"/>
      <c r="C29" s="50" t="s">
        <v>49</v>
      </c>
      <c r="D29" s="51" t="s">
        <v>33</v>
      </c>
      <c r="E29" s="13">
        <f>ROUND(E28*1.6,0)</f>
        <v>250</v>
      </c>
      <c r="F29" s="11"/>
      <c r="G29" s="11"/>
      <c r="H29" s="11"/>
      <c r="I29" s="40"/>
      <c r="J29" s="11"/>
      <c r="K29" s="11"/>
      <c r="L29" s="11"/>
      <c r="M29" s="11"/>
      <c r="N29" s="11"/>
      <c r="O29" s="11"/>
      <c r="P29" s="11"/>
    </row>
    <row r="30" spans="1:16" x14ac:dyDescent="0.2">
      <c r="A30" s="15">
        <v>4</v>
      </c>
      <c r="B30" s="45"/>
      <c r="C30" s="50" t="s">
        <v>48</v>
      </c>
      <c r="D30" s="51" t="s">
        <v>33</v>
      </c>
      <c r="E30" s="13">
        <f>ROUND(E28*0.12,0)</f>
        <v>19</v>
      </c>
      <c r="F30" s="11"/>
      <c r="G30" s="11"/>
      <c r="H30" s="11"/>
      <c r="I30" s="40"/>
      <c r="J30" s="11"/>
      <c r="K30" s="11"/>
      <c r="L30" s="11"/>
      <c r="M30" s="11"/>
      <c r="N30" s="11"/>
      <c r="O30" s="11"/>
      <c r="P30" s="11"/>
    </row>
    <row r="31" spans="1:16" ht="25.5" x14ac:dyDescent="0.2">
      <c r="A31" s="15">
        <v>5</v>
      </c>
      <c r="B31" s="45"/>
      <c r="C31" s="14" t="s">
        <v>110</v>
      </c>
      <c r="D31" s="15" t="s">
        <v>29</v>
      </c>
      <c r="E31" s="13">
        <f>E27</f>
        <v>156.19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25.5" x14ac:dyDescent="0.2">
      <c r="A32" s="15">
        <v>6</v>
      </c>
      <c r="B32" s="45"/>
      <c r="C32" s="50" t="s">
        <v>50</v>
      </c>
      <c r="D32" s="51" t="s">
        <v>33</v>
      </c>
      <c r="E32" s="13">
        <f>E31*0.25</f>
        <v>39.049999999999997</v>
      </c>
      <c r="F32" s="11"/>
      <c r="G32" s="11"/>
      <c r="H32" s="11"/>
      <c r="I32" s="40"/>
      <c r="J32" s="11"/>
      <c r="K32" s="11"/>
      <c r="L32" s="11"/>
      <c r="M32" s="11"/>
      <c r="N32" s="11"/>
      <c r="O32" s="11"/>
      <c r="P32" s="11"/>
    </row>
    <row r="33" spans="1:16" x14ac:dyDescent="0.2">
      <c r="A33" s="15">
        <v>7</v>
      </c>
      <c r="B33" s="45"/>
      <c r="C33" s="50" t="s">
        <v>51</v>
      </c>
      <c r="D33" s="51" t="s">
        <v>33</v>
      </c>
      <c r="E33" s="13">
        <f>E31*0.15</f>
        <v>23.43</v>
      </c>
      <c r="F33" s="11"/>
      <c r="G33" s="11"/>
      <c r="H33" s="11"/>
      <c r="I33" s="40"/>
      <c r="J33" s="11"/>
      <c r="K33" s="11"/>
      <c r="L33" s="11"/>
      <c r="M33" s="11"/>
      <c r="N33" s="11"/>
      <c r="O33" s="11"/>
      <c r="P33" s="11"/>
    </row>
    <row r="34" spans="1:16" ht="25.5" x14ac:dyDescent="0.2">
      <c r="A34" s="15">
        <v>8</v>
      </c>
      <c r="B34" s="45"/>
      <c r="C34" s="14" t="s">
        <v>73</v>
      </c>
      <c r="D34" s="15" t="s">
        <v>27</v>
      </c>
      <c r="E34" s="13">
        <f>E21</f>
        <v>76.040000000000006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5">
        <v>9</v>
      </c>
      <c r="B35" s="45"/>
      <c r="C35" s="50" t="s">
        <v>100</v>
      </c>
      <c r="D35" s="51" t="s">
        <v>27</v>
      </c>
      <c r="E35" s="13">
        <f>E34*0.25</f>
        <v>19.010000000000002</v>
      </c>
      <c r="F35" s="11"/>
      <c r="G35" s="11"/>
      <c r="H35" s="11"/>
      <c r="I35" s="40"/>
      <c r="J35" s="11"/>
      <c r="K35" s="11"/>
      <c r="L35" s="11"/>
      <c r="M35" s="11"/>
      <c r="N35" s="11"/>
      <c r="O35" s="11"/>
      <c r="P35" s="11"/>
    </row>
    <row r="36" spans="1:16" x14ac:dyDescent="0.2">
      <c r="A36" s="15">
        <v>10</v>
      </c>
      <c r="B36" s="45"/>
      <c r="C36" s="50" t="s">
        <v>74</v>
      </c>
      <c r="D36" s="51" t="s">
        <v>30</v>
      </c>
      <c r="E36" s="13">
        <v>1</v>
      </c>
      <c r="F36" s="11"/>
      <c r="G36" s="11"/>
      <c r="H36" s="11"/>
      <c r="I36" s="40"/>
      <c r="J36" s="11"/>
      <c r="K36" s="11"/>
      <c r="L36" s="11"/>
      <c r="M36" s="11"/>
      <c r="N36" s="11"/>
      <c r="O36" s="11"/>
      <c r="P36" s="11"/>
    </row>
    <row r="37" spans="1:16" x14ac:dyDescent="0.2">
      <c r="A37" s="1"/>
      <c r="B37" s="2"/>
      <c r="C37" s="28" t="s">
        <v>32</v>
      </c>
      <c r="D37" s="26"/>
      <c r="E37" s="3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4"/>
    </row>
    <row r="38" spans="1:16" x14ac:dyDescent="0.2">
      <c r="A38" s="1"/>
      <c r="B38" s="2"/>
      <c r="C38" s="3"/>
      <c r="D38" s="26"/>
      <c r="E38" s="3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ht="15" x14ac:dyDescent="0.25">
      <c r="A39" s="7">
        <v>3</v>
      </c>
      <c r="B39" s="8"/>
      <c r="C39" s="10" t="s">
        <v>77</v>
      </c>
      <c r="D39" s="15"/>
      <c r="E39" s="13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">
      <c r="A40" s="15">
        <v>1</v>
      </c>
      <c r="B40" s="45"/>
      <c r="C40" s="14" t="s">
        <v>78</v>
      </c>
      <c r="D40" s="15" t="s">
        <v>29</v>
      </c>
      <c r="E40" s="13">
        <v>76.75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25.5" x14ac:dyDescent="0.2">
      <c r="A41" s="15">
        <v>2</v>
      </c>
      <c r="B41" s="45"/>
      <c r="C41" s="14" t="s">
        <v>111</v>
      </c>
      <c r="D41" s="15" t="s">
        <v>29</v>
      </c>
      <c r="E41" s="13">
        <f>E40</f>
        <v>76.75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">
      <c r="A42" s="15">
        <v>3</v>
      </c>
      <c r="B42" s="45"/>
      <c r="C42" s="50" t="s">
        <v>49</v>
      </c>
      <c r="D42" s="51" t="s">
        <v>33</v>
      </c>
      <c r="E42" s="13">
        <f>ROUND(E41*1.6,0)</f>
        <v>123</v>
      </c>
      <c r="F42" s="11"/>
      <c r="G42" s="11"/>
      <c r="H42" s="11"/>
      <c r="I42" s="40"/>
      <c r="J42" s="11"/>
      <c r="K42" s="11"/>
      <c r="L42" s="11"/>
      <c r="M42" s="11"/>
      <c r="N42" s="11"/>
      <c r="O42" s="11"/>
      <c r="P42" s="11"/>
    </row>
    <row r="43" spans="1:16" x14ac:dyDescent="0.2">
      <c r="A43" s="15">
        <v>4</v>
      </c>
      <c r="B43" s="45"/>
      <c r="C43" s="50" t="s">
        <v>48</v>
      </c>
      <c r="D43" s="51" t="s">
        <v>33</v>
      </c>
      <c r="E43" s="13">
        <f>ROUND(E41*0.12,0)</f>
        <v>9</v>
      </c>
      <c r="F43" s="11"/>
      <c r="G43" s="11"/>
      <c r="H43" s="11"/>
      <c r="I43" s="40"/>
      <c r="J43" s="11"/>
      <c r="K43" s="11"/>
      <c r="L43" s="11"/>
      <c r="M43" s="11"/>
      <c r="N43" s="11"/>
      <c r="O43" s="11"/>
      <c r="P43" s="11"/>
    </row>
    <row r="44" spans="1:16" ht="25.5" x14ac:dyDescent="0.2">
      <c r="A44" s="15">
        <v>5</v>
      </c>
      <c r="B44" s="45"/>
      <c r="C44" s="14" t="s">
        <v>79</v>
      </c>
      <c r="D44" s="15" t="s">
        <v>29</v>
      </c>
      <c r="E44" s="13">
        <f>E41</f>
        <v>76.75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25.5" x14ac:dyDescent="0.2">
      <c r="A45" s="15">
        <v>6</v>
      </c>
      <c r="B45" s="45"/>
      <c r="C45" s="50" t="s">
        <v>50</v>
      </c>
      <c r="D45" s="51" t="s">
        <v>33</v>
      </c>
      <c r="E45" s="13">
        <f>E44*0.25</f>
        <v>19.190000000000001</v>
      </c>
      <c r="F45" s="11"/>
      <c r="G45" s="11"/>
      <c r="H45" s="11"/>
      <c r="I45" s="40"/>
      <c r="J45" s="11"/>
      <c r="K45" s="11"/>
      <c r="L45" s="11"/>
      <c r="M45" s="11"/>
      <c r="N45" s="11"/>
      <c r="O45" s="11"/>
      <c r="P45" s="11"/>
    </row>
    <row r="46" spans="1:16" x14ac:dyDescent="0.2">
      <c r="A46" s="15">
        <v>7</v>
      </c>
      <c r="B46" s="45"/>
      <c r="C46" s="50" t="s">
        <v>51</v>
      </c>
      <c r="D46" s="51" t="s">
        <v>33</v>
      </c>
      <c r="E46" s="13">
        <f>E44*0.15</f>
        <v>11.51</v>
      </c>
      <c r="F46" s="11"/>
      <c r="G46" s="11"/>
      <c r="H46" s="11"/>
      <c r="I46" s="40"/>
      <c r="J46" s="11"/>
      <c r="K46" s="11"/>
      <c r="L46" s="11"/>
      <c r="M46" s="11"/>
      <c r="N46" s="11"/>
      <c r="O46" s="11"/>
      <c r="P46" s="11"/>
    </row>
    <row r="47" spans="1:16" x14ac:dyDescent="0.2">
      <c r="A47" s="2"/>
      <c r="B47" s="2"/>
      <c r="C47" s="28" t="s">
        <v>32</v>
      </c>
      <c r="D47" s="26"/>
      <c r="E47" s="3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4"/>
    </row>
    <row r="48" spans="1:16" x14ac:dyDescent="0.2">
      <c r="A48" s="2"/>
      <c r="B48" s="2"/>
      <c r="C48" s="28"/>
      <c r="D48" s="26"/>
      <c r="E48" s="3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</row>
    <row r="49" spans="1:18" ht="15" x14ac:dyDescent="0.25">
      <c r="A49" s="7">
        <v>4</v>
      </c>
      <c r="B49" s="15"/>
      <c r="C49" s="10" t="s">
        <v>45</v>
      </c>
      <c r="D49" s="45"/>
      <c r="E49" s="45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8" ht="38.25" x14ac:dyDescent="0.2">
      <c r="A50" s="15">
        <v>1</v>
      </c>
      <c r="B50" s="45"/>
      <c r="C50" s="14" t="s">
        <v>66</v>
      </c>
      <c r="D50" s="36" t="s">
        <v>29</v>
      </c>
      <c r="E50" s="13">
        <f>E18</f>
        <v>79.02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8" x14ac:dyDescent="0.2">
      <c r="A51" s="15">
        <v>2</v>
      </c>
      <c r="B51" s="45"/>
      <c r="C51" s="52" t="s">
        <v>64</v>
      </c>
      <c r="D51" s="36" t="s">
        <v>33</v>
      </c>
      <c r="E51" s="13">
        <f>ROUND(E50*1.3*5,0)</f>
        <v>514</v>
      </c>
      <c r="F51" s="11"/>
      <c r="G51" s="11"/>
      <c r="H51" s="11"/>
      <c r="I51" s="40"/>
      <c r="J51" s="11"/>
      <c r="K51" s="11"/>
      <c r="L51" s="11"/>
      <c r="M51" s="11"/>
      <c r="N51" s="11"/>
      <c r="O51" s="11"/>
      <c r="P51" s="11"/>
    </row>
    <row r="52" spans="1:18" x14ac:dyDescent="0.2">
      <c r="A52" s="15">
        <v>3</v>
      </c>
      <c r="B52" s="45"/>
      <c r="C52" s="52" t="s">
        <v>65</v>
      </c>
      <c r="D52" s="36" t="s">
        <v>33</v>
      </c>
      <c r="E52" s="13">
        <f>E50*0.15</f>
        <v>11.85</v>
      </c>
      <c r="F52" s="11"/>
      <c r="G52" s="11"/>
      <c r="H52" s="11"/>
      <c r="I52" s="40"/>
      <c r="J52" s="11"/>
      <c r="K52" s="11"/>
      <c r="L52" s="11"/>
      <c r="M52" s="11"/>
      <c r="N52" s="11"/>
      <c r="O52" s="11"/>
      <c r="P52" s="11"/>
    </row>
    <row r="53" spans="1:18" ht="38.25" x14ac:dyDescent="0.2">
      <c r="A53" s="15">
        <v>4</v>
      </c>
      <c r="B53" s="45"/>
      <c r="C53" s="14" t="s">
        <v>80</v>
      </c>
      <c r="D53" s="36" t="s">
        <v>29</v>
      </c>
      <c r="E53" s="13">
        <f>E50+E19*0.1</f>
        <v>86.08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8" ht="25.5" x14ac:dyDescent="0.2">
      <c r="A54" s="15">
        <v>5</v>
      </c>
      <c r="B54" s="45"/>
      <c r="C54" s="52" t="s">
        <v>61</v>
      </c>
      <c r="D54" s="36" t="s">
        <v>29</v>
      </c>
      <c r="E54" s="13">
        <f>ROUND(E53*1.1,0)</f>
        <v>95</v>
      </c>
      <c r="F54" s="11"/>
      <c r="G54" s="11"/>
      <c r="H54" s="11"/>
      <c r="I54" s="40"/>
      <c r="J54" s="11"/>
      <c r="K54" s="11"/>
      <c r="L54" s="11"/>
      <c r="M54" s="11"/>
      <c r="N54" s="11"/>
      <c r="O54" s="11"/>
      <c r="P54" s="11"/>
    </row>
    <row r="55" spans="1:18" x14ac:dyDescent="0.2">
      <c r="A55" s="15">
        <v>6</v>
      </c>
      <c r="B55" s="45"/>
      <c r="C55" s="52" t="s">
        <v>62</v>
      </c>
      <c r="D55" s="36" t="s">
        <v>33</v>
      </c>
      <c r="E55" s="13">
        <f>ROUND(E53*0.45,0)</f>
        <v>39</v>
      </c>
      <c r="F55" s="11"/>
      <c r="G55" s="11"/>
      <c r="H55" s="11"/>
      <c r="I55" s="40"/>
      <c r="J55" s="11"/>
      <c r="K55" s="11"/>
      <c r="L55" s="11"/>
      <c r="M55" s="11"/>
      <c r="N55" s="11"/>
      <c r="O55" s="11"/>
      <c r="P55" s="11"/>
    </row>
    <row r="56" spans="1:18" x14ac:dyDescent="0.2">
      <c r="A56" s="15">
        <v>7</v>
      </c>
      <c r="B56" s="45"/>
      <c r="C56" s="52" t="s">
        <v>63</v>
      </c>
      <c r="D56" s="36" t="s">
        <v>27</v>
      </c>
      <c r="E56" s="13">
        <f>ROUND(E53*0.6,0)</f>
        <v>52</v>
      </c>
      <c r="F56" s="11"/>
      <c r="G56" s="11"/>
      <c r="H56" s="11"/>
      <c r="I56" s="40"/>
      <c r="J56" s="11"/>
      <c r="K56" s="11"/>
      <c r="L56" s="11"/>
      <c r="M56" s="11"/>
      <c r="N56" s="11"/>
      <c r="O56" s="11"/>
      <c r="P56" s="11"/>
    </row>
    <row r="57" spans="1:18" x14ac:dyDescent="0.2">
      <c r="A57" s="2"/>
      <c r="B57" s="2"/>
      <c r="C57" s="28" t="s">
        <v>32</v>
      </c>
      <c r="D57" s="26"/>
      <c r="E57" s="3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4"/>
    </row>
    <row r="58" spans="1:18" x14ac:dyDescent="0.2">
      <c r="A58" s="1"/>
      <c r="B58" s="2"/>
      <c r="C58" s="3"/>
      <c r="D58" s="26"/>
      <c r="E58" s="3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8" ht="15" x14ac:dyDescent="0.25">
      <c r="A59" s="7">
        <v>5</v>
      </c>
      <c r="B59" s="8"/>
      <c r="C59" s="10" t="s">
        <v>34</v>
      </c>
      <c r="D59" s="15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8" ht="25.5" x14ac:dyDescent="0.2">
      <c r="A60" s="15">
        <v>1</v>
      </c>
      <c r="B60" s="45"/>
      <c r="C60" s="14" t="s">
        <v>94</v>
      </c>
      <c r="D60" s="15" t="s">
        <v>35</v>
      </c>
      <c r="E60" s="13">
        <v>1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8" ht="25.5" x14ac:dyDescent="0.2">
      <c r="A61" s="15">
        <v>2</v>
      </c>
      <c r="B61" s="45"/>
      <c r="C61" s="14" t="s">
        <v>86</v>
      </c>
      <c r="D61" s="15" t="s">
        <v>30</v>
      </c>
      <c r="E61" s="13">
        <v>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8" ht="25.5" x14ac:dyDescent="0.2">
      <c r="A62" s="15">
        <v>3</v>
      </c>
      <c r="B62" s="45"/>
      <c r="C62" s="14" t="s">
        <v>112</v>
      </c>
      <c r="D62" s="15" t="s">
        <v>30</v>
      </c>
      <c r="E62" s="13">
        <v>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8" x14ac:dyDescent="0.2">
      <c r="A63" s="2"/>
      <c r="B63" s="2"/>
      <c r="C63" s="28" t="s">
        <v>32</v>
      </c>
      <c r="D63" s="26"/>
      <c r="E63" s="3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4"/>
      <c r="R63" s="32"/>
    </row>
    <row r="64" spans="1:18" x14ac:dyDescent="0.2">
      <c r="A64" s="5"/>
      <c r="B64" s="5"/>
      <c r="C64" s="3"/>
      <c r="D64" s="5"/>
      <c r="E64" s="30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">
      <c r="A65" s="54" t="s">
        <v>95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33"/>
      <c r="M65" s="34"/>
      <c r="N65" s="34"/>
      <c r="O65" s="34"/>
      <c r="P65" s="42"/>
    </row>
    <row r="66" spans="1:16" x14ac:dyDescent="0.2">
      <c r="A66" s="62" t="s">
        <v>102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20"/>
      <c r="M66" s="21"/>
      <c r="N66" s="21"/>
      <c r="O66" s="21"/>
      <c r="P66" s="37"/>
    </row>
    <row r="67" spans="1:16" x14ac:dyDescent="0.2">
      <c r="A67" s="63" t="s">
        <v>8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20"/>
      <c r="M67" s="21"/>
      <c r="N67" s="21"/>
      <c r="O67" s="21"/>
      <c r="P67" s="38"/>
    </row>
    <row r="68" spans="1:16" x14ac:dyDescent="0.2">
      <c r="A68" s="62" t="s">
        <v>103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20"/>
      <c r="M68" s="21"/>
      <c r="N68" s="21"/>
      <c r="O68" s="21"/>
      <c r="P68" s="37"/>
    </row>
    <row r="69" spans="1:16" x14ac:dyDescent="0.2">
      <c r="A69" s="64" t="s">
        <v>9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20"/>
      <c r="M69" s="21"/>
      <c r="N69" s="21"/>
      <c r="O69" s="21"/>
      <c r="P69" s="42"/>
    </row>
    <row r="70" spans="1:16" x14ac:dyDescent="0.2">
      <c r="A70" s="65" t="s">
        <v>11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38"/>
      <c r="M70" s="37"/>
      <c r="N70" s="37"/>
      <c r="O70" s="37"/>
      <c r="P70" s="37"/>
    </row>
    <row r="71" spans="1:16" x14ac:dyDescent="0.2">
      <c r="A71" s="54" t="s">
        <v>12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20"/>
      <c r="M71" s="21"/>
      <c r="N71" s="21"/>
      <c r="O71" s="21"/>
      <c r="P71" s="21"/>
    </row>
    <row r="72" spans="1:16" s="5" customFormat="1" ht="12.75" x14ac:dyDescent="0.2"/>
    <row r="73" spans="1:16" s="5" customFormat="1" ht="12.75" x14ac:dyDescent="0.2"/>
    <row r="74" spans="1:16" s="5" customFormat="1" ht="12.75" x14ac:dyDescent="0.2">
      <c r="B74" s="5" t="s">
        <v>23</v>
      </c>
      <c r="C74" s="18"/>
      <c r="D74" s="18"/>
      <c r="E74" s="18"/>
      <c r="F74" s="18"/>
      <c r="G74" s="18"/>
      <c r="H74" s="18"/>
      <c r="I74" s="18"/>
      <c r="J74" s="18"/>
      <c r="K74" s="18"/>
    </row>
    <row r="75" spans="1:16" s="5" customFormat="1" ht="12.75" x14ac:dyDescent="0.2">
      <c r="C75" s="55" t="s">
        <v>24</v>
      </c>
      <c r="D75" s="55"/>
      <c r="E75" s="55"/>
      <c r="F75" s="55"/>
      <c r="G75" s="55"/>
      <c r="H75" s="55"/>
      <c r="I75" s="55"/>
      <c r="J75" s="55"/>
      <c r="K75" s="55"/>
    </row>
    <row r="76" spans="1:16" s="5" customFormat="1" ht="12.75" x14ac:dyDescent="0.2">
      <c r="B76" s="23" t="str">
        <f>P11</f>
        <v xml:space="preserve">Tāme sastādīta </v>
      </c>
    </row>
    <row r="77" spans="1:16" s="5" customFormat="1" ht="12.75" x14ac:dyDescent="0.2"/>
    <row r="78" spans="1:16" s="5" customFormat="1" ht="12.75" x14ac:dyDescent="0.2">
      <c r="B78" s="5" t="s">
        <v>25</v>
      </c>
      <c r="C78" s="22"/>
      <c r="D78" s="22"/>
      <c r="E78" s="22"/>
      <c r="F78" s="22"/>
      <c r="G78" s="22"/>
      <c r="H78" s="22"/>
      <c r="I78" s="22"/>
      <c r="J78" s="22"/>
      <c r="K78" s="22"/>
    </row>
    <row r="79" spans="1:16" s="5" customFormat="1" ht="12.75" x14ac:dyDescent="0.2">
      <c r="C79" s="55" t="s">
        <v>24</v>
      </c>
      <c r="D79" s="55"/>
      <c r="E79" s="55"/>
      <c r="F79" s="55"/>
      <c r="G79" s="55"/>
      <c r="H79" s="55"/>
      <c r="I79" s="55"/>
      <c r="J79" s="55"/>
      <c r="K79" s="55"/>
    </row>
    <row r="80" spans="1:16" s="5" customFormat="1" ht="12.75" x14ac:dyDescent="0.2">
      <c r="B80" s="5" t="s">
        <v>105</v>
      </c>
    </row>
    <row r="81" spans="1:1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</sheetData>
  <mergeCells count="19">
    <mergeCell ref="B1:O1"/>
    <mergeCell ref="B3:O3"/>
    <mergeCell ref="B2:O2"/>
    <mergeCell ref="F13:K13"/>
    <mergeCell ref="L13:P13"/>
    <mergeCell ref="A65:K65"/>
    <mergeCell ref="C75:K75"/>
    <mergeCell ref="C79:K79"/>
    <mergeCell ref="A13:A14"/>
    <mergeCell ref="B13:B14"/>
    <mergeCell ref="C13:C14"/>
    <mergeCell ref="D13:D14"/>
    <mergeCell ref="E13:E14"/>
    <mergeCell ref="A66:K66"/>
    <mergeCell ref="A67:K67"/>
    <mergeCell ref="A68:K68"/>
    <mergeCell ref="A69:K69"/>
    <mergeCell ref="A70:K70"/>
    <mergeCell ref="A71:K71"/>
  </mergeCells>
  <conditionalFormatting sqref="E61">
    <cfRule type="expression" dxfId="0" priority="1" stopIfTrue="1">
      <formula>#REF!=""</formula>
    </cfRule>
  </conditionalFormatting>
  <printOptions horizontalCentered="1"/>
  <pageMargins left="0.19685039370078741" right="0.19685039370078741" top="0.55118110236220474" bottom="0.55118110236220474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1.stāva vestibils</vt:lpstr>
      <vt:lpstr>1.stāva gaitenis </vt:lpstr>
      <vt:lpstr>'1.stāva gaitenis '!Print_Area</vt:lpstr>
      <vt:lpstr>'1.stāva vestibils'!Print_Area</vt:lpstr>
      <vt:lpstr>'1.stāva gaitenis '!Print_Titles</vt:lpstr>
      <vt:lpstr>'1.stāva vestibils'!Print_Titles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2022-04-03T12:38:06Z</cp:lastPrinted>
  <dcterms:created xsi:type="dcterms:W3CDTF">2017-11-29T10:36:26Z</dcterms:created>
  <dcterms:modified xsi:type="dcterms:W3CDTF">2022-05-31T05:25:05Z</dcterms:modified>
</cp:coreProperties>
</file>