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epirkumi 2021\2021-3 Kalnciema ceļš 47_RENOVĀCIJA\"/>
    </mc:Choice>
  </mc:AlternateContent>
  <xr:revisionPtr revIDLastSave="0" documentId="13_ncr:1_{2E4DE771-CC1B-4036-A599-79EE0094A844}" xr6:coauthVersionLast="46" xr6:coauthVersionMax="46" xr10:uidLastSave="{00000000-0000-0000-0000-000000000000}"/>
  <bookViews>
    <workbookView xWindow="-120" yWindow="-120" windowWidth="29040" windowHeight="15840" tabRatio="846" activeTab="8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</sheets>
  <calcPr calcId="181029" iterateDelta="1E-4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6" l="1"/>
  <c r="L18" i="6"/>
  <c r="H18" i="6"/>
  <c r="K18" i="6" s="1"/>
  <c r="N18" i="6"/>
  <c r="M18" i="6" l="1"/>
  <c r="P18" i="6" s="1"/>
  <c r="O24" i="3"/>
  <c r="E29" i="8"/>
  <c r="E27" i="8"/>
  <c r="E24" i="8"/>
  <c r="E25" i="8" s="1"/>
  <c r="E26" i="8" s="1"/>
  <c r="E23" i="8"/>
  <c r="E60" i="7"/>
  <c r="E59" i="7"/>
  <c r="E56" i="7"/>
  <c r="E55" i="7"/>
  <c r="E45" i="7"/>
  <c r="E24" i="7"/>
  <c r="E34" i="6"/>
  <c r="E29" i="6"/>
  <c r="E27" i="6"/>
  <c r="E23" i="6"/>
  <c r="E21" i="6"/>
  <c r="E19" i="6"/>
  <c r="E16" i="6"/>
  <c r="E15" i="6"/>
  <c r="E23" i="5"/>
  <c r="E18" i="4"/>
  <c r="E17" i="4"/>
  <c r="E16" i="4"/>
  <c r="C42" i="5" l="1"/>
  <c r="C39" i="5"/>
  <c r="C34" i="5"/>
  <c r="C50" i="6"/>
  <c r="C47" i="6"/>
  <c r="C42" i="6"/>
  <c r="C72" i="7"/>
  <c r="C69" i="7"/>
  <c r="C64" i="7"/>
  <c r="C41" i="8"/>
  <c r="C38" i="8"/>
  <c r="C33" i="8"/>
  <c r="C66" i="9"/>
  <c r="C63" i="9"/>
  <c r="C58" i="9"/>
  <c r="C39" i="4"/>
  <c r="C36" i="4"/>
  <c r="C31" i="4"/>
  <c r="C36" i="3"/>
  <c r="C33" i="3"/>
  <c r="C28" i="3"/>
  <c r="A34" i="2"/>
  <c r="A37" i="5" s="1"/>
  <c r="P10" i="5" s="1"/>
  <c r="A31" i="3" l="1"/>
  <c r="P10" i="3" s="1"/>
  <c r="A36" i="8"/>
  <c r="P10" i="8" s="1"/>
  <c r="A45" i="6"/>
  <c r="P10" i="6" s="1"/>
  <c r="A34" i="4"/>
  <c r="P10" i="4" s="1"/>
  <c r="A61" i="9"/>
  <c r="P10" i="9" s="1"/>
  <c r="A67" i="7"/>
  <c r="P10" i="7" s="1"/>
  <c r="D9" i="2"/>
  <c r="D8" i="2"/>
  <c r="D7" i="2"/>
  <c r="D6" i="2"/>
  <c r="D7" i="9" l="1"/>
  <c r="D7" i="8"/>
  <c r="D7" i="7"/>
  <c r="D7" i="6"/>
  <c r="D7" i="5"/>
  <c r="D7" i="4"/>
  <c r="D8" i="9"/>
  <c r="D8" i="8"/>
  <c r="D8" i="7"/>
  <c r="D8" i="6"/>
  <c r="D8" i="5"/>
  <c r="D8" i="4"/>
  <c r="D5" i="9"/>
  <c r="D5" i="8"/>
  <c r="D5" i="7"/>
  <c r="D5" i="6"/>
  <c r="D5" i="5"/>
  <c r="D5" i="4"/>
  <c r="D6" i="9"/>
  <c r="D6" i="8"/>
  <c r="D6" i="7"/>
  <c r="D6" i="6"/>
  <c r="D6" i="5"/>
  <c r="D6" i="4"/>
  <c r="D6" i="3"/>
  <c r="D7" i="3"/>
  <c r="D5" i="3"/>
  <c r="D8" i="3"/>
  <c r="H15" i="6"/>
  <c r="H16" i="6"/>
  <c r="H17" i="6"/>
  <c r="H19" i="6"/>
  <c r="H21" i="6"/>
  <c r="H23" i="6"/>
  <c r="H24" i="6"/>
  <c r="H25" i="6"/>
  <c r="H26" i="6"/>
  <c r="H27" i="6"/>
  <c r="H29" i="6"/>
  <c r="H30" i="6"/>
  <c r="H31" i="6"/>
  <c r="H32" i="6"/>
  <c r="H35" i="6"/>
  <c r="H36" i="6"/>
  <c r="H37" i="6"/>
  <c r="H38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34" i="7"/>
  <c r="H36" i="7"/>
  <c r="H38" i="7"/>
  <c r="H40" i="7"/>
  <c r="H41" i="7"/>
  <c r="H42" i="7"/>
  <c r="H43" i="7"/>
  <c r="H45" i="7"/>
  <c r="H46" i="7"/>
  <c r="H47" i="7"/>
  <c r="H48" i="7"/>
  <c r="H49" i="7"/>
  <c r="H50" i="7"/>
  <c r="H52" i="7"/>
  <c r="H53" i="7"/>
  <c r="H54" i="7"/>
  <c r="H56" i="7"/>
  <c r="H57" i="7"/>
  <c r="H58" i="7"/>
  <c r="H59" i="7"/>
  <c r="H60" i="7"/>
  <c r="H16" i="8"/>
  <c r="H18" i="8"/>
  <c r="H20" i="8"/>
  <c r="H22" i="8"/>
  <c r="H24" i="8"/>
  <c r="H26" i="8"/>
  <c r="H28" i="8"/>
  <c r="H16" i="9"/>
  <c r="H18" i="9"/>
  <c r="H20" i="9"/>
  <c r="H22" i="9"/>
  <c r="H24" i="9"/>
  <c r="H26" i="9"/>
  <c r="H28" i="9"/>
  <c r="H30" i="9"/>
  <c r="H34" i="9"/>
  <c r="H36" i="9"/>
  <c r="H38" i="9"/>
  <c r="H40" i="9"/>
  <c r="H42" i="9"/>
  <c r="H44" i="9"/>
  <c r="H46" i="9"/>
  <c r="H48" i="9"/>
  <c r="H50" i="9"/>
  <c r="H52" i="9"/>
  <c r="H54" i="9"/>
  <c r="H14" i="6"/>
  <c r="H14" i="7"/>
  <c r="H14" i="9"/>
  <c r="L29" i="6"/>
  <c r="L33" i="6"/>
  <c r="H22" i="6"/>
  <c r="H34" i="6"/>
  <c r="H19" i="7"/>
  <c r="H23" i="7"/>
  <c r="H35" i="7"/>
  <c r="H39" i="7"/>
  <c r="H44" i="7"/>
  <c r="H51" i="7"/>
  <c r="H55" i="7"/>
  <c r="H17" i="8"/>
  <c r="H21" i="8"/>
  <c r="H25" i="8"/>
  <c r="H29" i="8"/>
  <c r="H15" i="9"/>
  <c r="H19" i="9"/>
  <c r="H23" i="9"/>
  <c r="H27" i="9"/>
  <c r="H31" i="9"/>
  <c r="H35" i="9"/>
  <c r="H39" i="9"/>
  <c r="H43" i="9"/>
  <c r="H47" i="9"/>
  <c r="H51" i="9"/>
  <c r="N15" i="4"/>
  <c r="N17" i="4"/>
  <c r="N18" i="4"/>
  <c r="N19" i="4"/>
  <c r="N21" i="4"/>
  <c r="N22" i="4"/>
  <c r="N23" i="4"/>
  <c r="N25" i="4"/>
  <c r="N26" i="4"/>
  <c r="N27" i="4"/>
  <c r="N15" i="5"/>
  <c r="N16" i="5"/>
  <c r="N17" i="5"/>
  <c r="N19" i="5"/>
  <c r="N20" i="5"/>
  <c r="N21" i="5"/>
  <c r="N23" i="5"/>
  <c r="N24" i="5"/>
  <c r="N25" i="5"/>
  <c r="N27" i="5"/>
  <c r="N28" i="5"/>
  <c r="N29" i="5"/>
  <c r="N14" i="4"/>
  <c r="C21" i="2"/>
  <c r="C20" i="2"/>
  <c r="C19" i="2"/>
  <c r="C18" i="2"/>
  <c r="C17" i="2"/>
  <c r="C16" i="2"/>
  <c r="C15" i="2"/>
  <c r="H33" i="6"/>
  <c r="H28" i="6"/>
  <c r="H20" i="6"/>
  <c r="H37" i="7"/>
  <c r="H33" i="7"/>
  <c r="H21" i="7"/>
  <c r="H17" i="7"/>
  <c r="H27" i="8"/>
  <c r="H23" i="8"/>
  <c r="H19" i="8"/>
  <c r="H15" i="8"/>
  <c r="H53" i="9"/>
  <c r="H49" i="9"/>
  <c r="H45" i="9"/>
  <c r="H41" i="9"/>
  <c r="H37" i="9"/>
  <c r="H33" i="9"/>
  <c r="H29" i="9"/>
  <c r="H25" i="9"/>
  <c r="H21" i="9"/>
  <c r="H17" i="9"/>
  <c r="N30" i="5"/>
  <c r="L30" i="5"/>
  <c r="H30" i="5"/>
  <c r="L29" i="5"/>
  <c r="H29" i="5"/>
  <c r="L28" i="5"/>
  <c r="H28" i="5"/>
  <c r="L27" i="5"/>
  <c r="H27" i="5"/>
  <c r="N26" i="5"/>
  <c r="L26" i="5"/>
  <c r="H26" i="5"/>
  <c r="L25" i="5"/>
  <c r="H25" i="5"/>
  <c r="L24" i="5"/>
  <c r="H24" i="5"/>
  <c r="O24" i="5" s="1"/>
  <c r="L23" i="5"/>
  <c r="H23" i="5"/>
  <c r="N22" i="5"/>
  <c r="L22" i="5"/>
  <c r="H22" i="5"/>
  <c r="L21" i="5"/>
  <c r="H21" i="5"/>
  <c r="L20" i="5"/>
  <c r="H20" i="5"/>
  <c r="L19" i="5"/>
  <c r="H19" i="5"/>
  <c r="N18" i="5"/>
  <c r="L18" i="5"/>
  <c r="H18" i="5"/>
  <c r="L17" i="5"/>
  <c r="H17" i="5"/>
  <c r="L16" i="5"/>
  <c r="H16" i="5"/>
  <c r="L15" i="5"/>
  <c r="H15" i="5"/>
  <c r="N14" i="5"/>
  <c r="L14" i="5"/>
  <c r="H14" i="5"/>
  <c r="M14" i="5" s="1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L17" i="4"/>
  <c r="H17" i="4"/>
  <c r="N16" i="4"/>
  <c r="L16" i="4"/>
  <c r="H16" i="4"/>
  <c r="L15" i="4"/>
  <c r="H15" i="4"/>
  <c r="L14" i="4"/>
  <c r="H14" i="4"/>
  <c r="O14" i="4" s="1"/>
  <c r="O20" i="5" l="1"/>
  <c r="M22" i="5"/>
  <c r="O22" i="5"/>
  <c r="M26" i="5"/>
  <c r="P26" i="5" s="1"/>
  <c r="K28" i="5"/>
  <c r="O16" i="5"/>
  <c r="M18" i="5"/>
  <c r="O18" i="5"/>
  <c r="P18" i="5" s="1"/>
  <c r="M17" i="4"/>
  <c r="M18" i="4"/>
  <c r="O18" i="4"/>
  <c r="P18" i="4" s="1"/>
  <c r="L28" i="8"/>
  <c r="O33" i="6"/>
  <c r="O28" i="8"/>
  <c r="O37" i="6"/>
  <c r="L22" i="9"/>
  <c r="L18" i="9"/>
  <c r="L24" i="8"/>
  <c r="L20" i="8"/>
  <c r="L16" i="8"/>
  <c r="L22" i="7"/>
  <c r="L18" i="7"/>
  <c r="L25" i="6"/>
  <c r="L21" i="6"/>
  <c r="L16" i="6"/>
  <c r="N48" i="7"/>
  <c r="N28" i="8"/>
  <c r="N14" i="8"/>
  <c r="M18" i="9"/>
  <c r="O20" i="8"/>
  <c r="O22" i="9"/>
  <c r="O24" i="8"/>
  <c r="N22" i="9"/>
  <c r="N18" i="9"/>
  <c r="N24" i="8"/>
  <c r="N20" i="8"/>
  <c r="N16" i="8"/>
  <c r="N22" i="7"/>
  <c r="N18" i="7"/>
  <c r="N25" i="6"/>
  <c r="N21" i="6"/>
  <c r="N16" i="6"/>
  <c r="K52" i="9"/>
  <c r="L32" i="9"/>
  <c r="H32" i="9"/>
  <c r="L44" i="9"/>
  <c r="L40" i="9"/>
  <c r="N28" i="9"/>
  <c r="N44" i="7"/>
  <c r="N33" i="6"/>
  <c r="N29" i="6"/>
  <c r="K24" i="7"/>
  <c r="N37" i="6"/>
  <c r="L37" i="6"/>
  <c r="L54" i="9"/>
  <c r="N54" i="9"/>
  <c r="N50" i="9"/>
  <c r="L50" i="9"/>
  <c r="L46" i="9"/>
  <c r="N46" i="9"/>
  <c r="N42" i="9"/>
  <c r="L42" i="9"/>
  <c r="L38" i="9"/>
  <c r="N38" i="9"/>
  <c r="N34" i="9"/>
  <c r="L34" i="9"/>
  <c r="L30" i="9"/>
  <c r="L26" i="9"/>
  <c r="N26" i="9"/>
  <c r="M34" i="9"/>
  <c r="O46" i="9"/>
  <c r="M26" i="9"/>
  <c r="O42" i="9"/>
  <c r="N24" i="9"/>
  <c r="L20" i="9"/>
  <c r="N16" i="9"/>
  <c r="N58" i="7"/>
  <c r="L58" i="7"/>
  <c r="L54" i="7"/>
  <c r="N54" i="7"/>
  <c r="M54" i="7"/>
  <c r="L50" i="7"/>
  <c r="N50" i="7"/>
  <c r="N46" i="7"/>
  <c r="L46" i="7"/>
  <c r="L42" i="7"/>
  <c r="N42" i="7"/>
  <c r="N38" i="7"/>
  <c r="L38" i="7"/>
  <c r="L34" i="7"/>
  <c r="N34" i="7"/>
  <c r="L30" i="7"/>
  <c r="N30" i="7"/>
  <c r="L26" i="7"/>
  <c r="N26" i="7"/>
  <c r="K36" i="7"/>
  <c r="K20" i="7"/>
  <c r="K33" i="7"/>
  <c r="O50" i="7"/>
  <c r="O34" i="7"/>
  <c r="O42" i="7"/>
  <c r="O58" i="7"/>
  <c r="M18" i="7"/>
  <c r="O46" i="7"/>
  <c r="N29" i="9"/>
  <c r="N35" i="7"/>
  <c r="K44" i="7"/>
  <c r="K48" i="7"/>
  <c r="K41" i="9"/>
  <c r="K28" i="7"/>
  <c r="K32" i="7"/>
  <c r="K53" i="7"/>
  <c r="L49" i="9"/>
  <c r="M24" i="4"/>
  <c r="M15" i="4"/>
  <c r="O15" i="4"/>
  <c r="P15" i="4" s="1"/>
  <c r="O25" i="4"/>
  <c r="M27" i="4"/>
  <c r="O27" i="4"/>
  <c r="P27" i="4" s="1"/>
  <c r="M19" i="4"/>
  <c r="O19" i="4"/>
  <c r="M20" i="4"/>
  <c r="O20" i="4"/>
  <c r="P20" i="4" s="1"/>
  <c r="O21" i="4"/>
  <c r="O22" i="4"/>
  <c r="O23" i="5"/>
  <c r="M25" i="5"/>
  <c r="O25" i="5"/>
  <c r="O26" i="5"/>
  <c r="O27" i="5"/>
  <c r="M29" i="5"/>
  <c r="O29" i="5"/>
  <c r="O30" i="5"/>
  <c r="M23" i="4"/>
  <c r="O23" i="4"/>
  <c r="P23" i="4" s="1"/>
  <c r="M16" i="4"/>
  <c r="P16" i="4" s="1"/>
  <c r="O16" i="4"/>
  <c r="O26" i="4"/>
  <c r="O15" i="5"/>
  <c r="M17" i="5"/>
  <c r="O17" i="5"/>
  <c r="O17" i="4"/>
  <c r="P17" i="4" s="1"/>
  <c r="O19" i="5"/>
  <c r="M21" i="5"/>
  <c r="P21" i="5" s="1"/>
  <c r="O21" i="5"/>
  <c r="M30" i="5"/>
  <c r="K37" i="9"/>
  <c r="M46" i="9"/>
  <c r="O38" i="7"/>
  <c r="M38" i="7"/>
  <c r="K28" i="9"/>
  <c r="M38" i="9"/>
  <c r="O38" i="9"/>
  <c r="K56" i="7"/>
  <c r="O18" i="9"/>
  <c r="K46" i="9"/>
  <c r="K49" i="9"/>
  <c r="K16" i="7"/>
  <c r="O30" i="7"/>
  <c r="M30" i="7"/>
  <c r="K49" i="7"/>
  <c r="K36" i="9"/>
  <c r="K44" i="9"/>
  <c r="K51" i="9"/>
  <c r="M54" i="9"/>
  <c r="K21" i="8"/>
  <c r="K60" i="7"/>
  <c r="K40" i="7"/>
  <c r="K21" i="9"/>
  <c r="M16" i="6"/>
  <c r="K16" i="6"/>
  <c r="K19" i="6"/>
  <c r="O34" i="6"/>
  <c r="O26" i="9"/>
  <c r="M30" i="9"/>
  <c r="O34" i="9"/>
  <c r="P34" i="9" s="1"/>
  <c r="M50" i="9"/>
  <c r="O54" i="7"/>
  <c r="K17" i="7"/>
  <c r="M16" i="8"/>
  <c r="K52" i="7"/>
  <c r="K31" i="6"/>
  <c r="L51" i="9"/>
  <c r="N51" i="9"/>
  <c r="L47" i="9"/>
  <c r="O47" i="9"/>
  <c r="N47" i="9"/>
  <c r="N43" i="9"/>
  <c r="L43" i="9"/>
  <c r="L39" i="9"/>
  <c r="N39" i="9"/>
  <c r="M35" i="9"/>
  <c r="L35" i="9"/>
  <c r="L31" i="9"/>
  <c r="N31" i="9"/>
  <c r="N27" i="9"/>
  <c r="L27" i="9"/>
  <c r="L23" i="9"/>
  <c r="N23" i="9"/>
  <c r="N19" i="9"/>
  <c r="M19" i="9"/>
  <c r="L19" i="9"/>
  <c r="L15" i="9"/>
  <c r="N15" i="9"/>
  <c r="L29" i="8"/>
  <c r="O29" i="8"/>
  <c r="N29" i="8"/>
  <c r="N25" i="8"/>
  <c r="L25" i="8"/>
  <c r="N21" i="8"/>
  <c r="L21" i="8"/>
  <c r="N17" i="8"/>
  <c r="L17" i="8"/>
  <c r="O59" i="7"/>
  <c r="N59" i="7"/>
  <c r="L59" i="7"/>
  <c r="N55" i="7"/>
  <c r="L55" i="7"/>
  <c r="O51" i="7"/>
  <c r="N51" i="7"/>
  <c r="L51" i="7"/>
  <c r="O47" i="7"/>
  <c r="N47" i="7"/>
  <c r="L47" i="7"/>
  <c r="N43" i="7"/>
  <c r="L43" i="7"/>
  <c r="O43" i="7"/>
  <c r="L39" i="7"/>
  <c r="O39" i="7"/>
  <c r="N39" i="7"/>
  <c r="L35" i="7"/>
  <c r="O35" i="7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L38" i="6"/>
  <c r="N38" i="6"/>
  <c r="M38" i="6"/>
  <c r="N34" i="6"/>
  <c r="M34" i="6"/>
  <c r="L34" i="6"/>
  <c r="N30" i="6"/>
  <c r="M30" i="6"/>
  <c r="L30" i="6"/>
  <c r="N26" i="6"/>
  <c r="M26" i="6"/>
  <c r="L26" i="6"/>
  <c r="L22" i="6"/>
  <c r="N22" i="6"/>
  <c r="M22" i="6"/>
  <c r="L17" i="6"/>
  <c r="N17" i="6"/>
  <c r="M17" i="8"/>
  <c r="M25" i="8"/>
  <c r="M19" i="7"/>
  <c r="M21" i="8"/>
  <c r="M47" i="7"/>
  <c r="P47" i="7" s="1"/>
  <c r="M23" i="7"/>
  <c r="M31" i="7"/>
  <c r="M43" i="7"/>
  <c r="P43" i="7" s="1"/>
  <c r="M35" i="7"/>
  <c r="M39" i="7"/>
  <c r="M55" i="7"/>
  <c r="O52" i="9"/>
  <c r="O32" i="7"/>
  <c r="L14" i="8"/>
  <c r="H14" i="8"/>
  <c r="M14" i="8" s="1"/>
  <c r="K23" i="6"/>
  <c r="K27" i="6"/>
  <c r="K14" i="4"/>
  <c r="K14" i="9"/>
  <c r="O26" i="7"/>
  <c r="O22" i="7"/>
  <c r="O18" i="7"/>
  <c r="O26" i="6"/>
  <c r="O22" i="6"/>
  <c r="O17" i="6"/>
  <c r="O14" i="9"/>
  <c r="O14" i="5"/>
  <c r="P14" i="5" s="1"/>
  <c r="K20" i="9"/>
  <c r="K15" i="8"/>
  <c r="K19" i="8"/>
  <c r="K22" i="6"/>
  <c r="K18" i="7"/>
  <c r="O27" i="9"/>
  <c r="O23" i="9"/>
  <c r="O19" i="9"/>
  <c r="O15" i="9"/>
  <c r="O29" i="6"/>
  <c r="O25" i="6"/>
  <c r="O21" i="6"/>
  <c r="K26" i="6"/>
  <c r="K23" i="8"/>
  <c r="K15" i="9"/>
  <c r="K18" i="8"/>
  <c r="K19" i="9"/>
  <c r="K23" i="9"/>
  <c r="M48" i="9"/>
  <c r="M52" i="9"/>
  <c r="K27" i="9"/>
  <c r="K26" i="8"/>
  <c r="K22" i="8"/>
  <c r="L14" i="7"/>
  <c r="N14" i="7"/>
  <c r="O14" i="6"/>
  <c r="N14" i="6"/>
  <c r="L14" i="6"/>
  <c r="P22" i="4"/>
  <c r="O53" i="9"/>
  <c r="L53" i="9"/>
  <c r="N49" i="9"/>
  <c r="O49" i="9"/>
  <c r="N45" i="9"/>
  <c r="O45" i="9"/>
  <c r="L45" i="9"/>
  <c r="L41" i="9"/>
  <c r="O41" i="9"/>
  <c r="N41" i="9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M57" i="7"/>
  <c r="L57" i="7"/>
  <c r="N57" i="7"/>
  <c r="N53" i="7"/>
  <c r="L53" i="7"/>
  <c r="O53" i="7"/>
  <c r="L49" i="7"/>
  <c r="O49" i="7"/>
  <c r="N49" i="7"/>
  <c r="M49" i="7"/>
  <c r="L45" i="7"/>
  <c r="N45" i="7"/>
  <c r="M45" i="7"/>
  <c r="O41" i="7"/>
  <c r="N41" i="7"/>
  <c r="L41" i="7"/>
  <c r="O37" i="7"/>
  <c r="N37" i="7"/>
  <c r="L37" i="7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L36" i="6"/>
  <c r="O36" i="6"/>
  <c r="N36" i="6"/>
  <c r="O32" i="6"/>
  <c r="N32" i="6"/>
  <c r="L32" i="6"/>
  <c r="L28" i="6"/>
  <c r="O28" i="6"/>
  <c r="N28" i="6"/>
  <c r="O24" i="6"/>
  <c r="N24" i="6"/>
  <c r="L24" i="6"/>
  <c r="L20" i="6"/>
  <c r="O20" i="6"/>
  <c r="N20" i="6"/>
  <c r="O15" i="6"/>
  <c r="N15" i="6"/>
  <c r="L15" i="6"/>
  <c r="M29" i="9"/>
  <c r="M45" i="9"/>
  <c r="M41" i="9"/>
  <c r="M37" i="9"/>
  <c r="M49" i="9"/>
  <c r="M53" i="9"/>
  <c r="M21" i="9"/>
  <c r="M17" i="7"/>
  <c r="M53" i="7"/>
  <c r="K16" i="4"/>
  <c r="M25" i="4"/>
  <c r="M24" i="5"/>
  <c r="P24" i="5" s="1"/>
  <c r="K24" i="5"/>
  <c r="M21" i="4"/>
  <c r="M26" i="4"/>
  <c r="M28" i="5"/>
  <c r="M16" i="5"/>
  <c r="K16" i="5"/>
  <c r="K20" i="4"/>
  <c r="M20" i="5"/>
  <c r="K20" i="5"/>
  <c r="K17" i="5"/>
  <c r="K21" i="5"/>
  <c r="K25" i="5"/>
  <c r="K29" i="5"/>
  <c r="K21" i="7"/>
  <c r="M21" i="7"/>
  <c r="K29" i="7"/>
  <c r="M29" i="7"/>
  <c r="K37" i="7"/>
  <c r="M37" i="7"/>
  <c r="M17" i="6"/>
  <c r="K17" i="6"/>
  <c r="M25" i="9"/>
  <c r="K25" i="9"/>
  <c r="M33" i="9"/>
  <c r="K33" i="9"/>
  <c r="M42" i="9"/>
  <c r="P42" i="9" s="1"/>
  <c r="K42" i="9"/>
  <c r="M17" i="9"/>
  <c r="K17" i="9"/>
  <c r="K47" i="9"/>
  <c r="M47" i="9"/>
  <c r="M24" i="8"/>
  <c r="K24" i="8"/>
  <c r="M22" i="9"/>
  <c r="K22" i="9"/>
  <c r="K45" i="9"/>
  <c r="K27" i="8"/>
  <c r="M27" i="8"/>
  <c r="M29" i="8"/>
  <c r="K29" i="8"/>
  <c r="M25" i="7"/>
  <c r="K25" i="7"/>
  <c r="K34" i="7"/>
  <c r="M34" i="7"/>
  <c r="M15" i="9"/>
  <c r="M31" i="9"/>
  <c r="M51" i="9"/>
  <c r="K41" i="7"/>
  <c r="M41" i="7"/>
  <c r="K50" i="7"/>
  <c r="M50" i="7"/>
  <c r="K23" i="7"/>
  <c r="K35" i="7"/>
  <c r="K43" i="7"/>
  <c r="M21" i="6"/>
  <c r="K21" i="6"/>
  <c r="M29" i="6"/>
  <c r="K29" i="6"/>
  <c r="M37" i="6"/>
  <c r="K37" i="6"/>
  <c r="M25" i="6"/>
  <c r="K25" i="6"/>
  <c r="M33" i="6"/>
  <c r="K33" i="6"/>
  <c r="M14" i="4"/>
  <c r="P14" i="4" s="1"/>
  <c r="N31" i="5"/>
  <c r="G17" i="2" s="1"/>
  <c r="N14" i="9"/>
  <c r="L14" i="9"/>
  <c r="M14" i="9"/>
  <c r="N52" i="9"/>
  <c r="L52" i="9"/>
  <c r="O48" i="9"/>
  <c r="N48" i="9"/>
  <c r="L48" i="9"/>
  <c r="O44" i="9"/>
  <c r="N4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M26" i="8"/>
  <c r="L26" i="8"/>
  <c r="O26" i="8"/>
  <c r="N26" i="8"/>
  <c r="L22" i="8"/>
  <c r="O22" i="8"/>
  <c r="N22" i="8"/>
  <c r="M22" i="8"/>
  <c r="O18" i="8"/>
  <c r="N18" i="8"/>
  <c r="M18" i="8"/>
  <c r="L18" i="8"/>
  <c r="L60" i="7"/>
  <c r="O60" i="7"/>
  <c r="N60" i="7"/>
  <c r="O56" i="7"/>
  <c r="N56" i="7"/>
  <c r="L56" i="7"/>
  <c r="O52" i="7"/>
  <c r="N52" i="7"/>
  <c r="L52" i="7"/>
  <c r="L48" i="7"/>
  <c r="O48" i="7"/>
  <c r="O44" i="7"/>
  <c r="L44" i="7"/>
  <c r="N40" i="7"/>
  <c r="O40" i="7"/>
  <c r="L40" i="7"/>
  <c r="L36" i="7"/>
  <c r="N36" i="7"/>
  <c r="O36" i="7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L35" i="6"/>
  <c r="N35" i="6"/>
  <c r="M35" i="6"/>
  <c r="M31" i="6"/>
  <c r="L31" i="6"/>
  <c r="O31" i="6"/>
  <c r="N31" i="6"/>
  <c r="M27" i="6"/>
  <c r="L27" i="6"/>
  <c r="O27" i="6"/>
  <c r="N27" i="6"/>
  <c r="M23" i="6"/>
  <c r="L23" i="6"/>
  <c r="O23" i="6"/>
  <c r="N23" i="6"/>
  <c r="M19" i="6"/>
  <c r="L19" i="6"/>
  <c r="O19" i="6"/>
  <c r="N19" i="6"/>
  <c r="M28" i="9"/>
  <c r="M24" i="7"/>
  <c r="M20" i="9"/>
  <c r="M24" i="9"/>
  <c r="M44" i="9"/>
  <c r="M32" i="9"/>
  <c r="M36" i="9"/>
  <c r="M40" i="9"/>
  <c r="M16" i="7"/>
  <c r="M20" i="7"/>
  <c r="M32" i="7"/>
  <c r="M36" i="7"/>
  <c r="M60" i="7"/>
  <c r="M28" i="7"/>
  <c r="M48" i="7"/>
  <c r="M52" i="7"/>
  <c r="K14" i="6"/>
  <c r="M14" i="6"/>
  <c r="M40" i="7"/>
  <c r="M44" i="7"/>
  <c r="M56" i="7"/>
  <c r="L31" i="5"/>
  <c r="I17" i="2" s="1"/>
  <c r="P18" i="7"/>
  <c r="O14" i="7"/>
  <c r="M15" i="5"/>
  <c r="M19" i="5"/>
  <c r="M23" i="5"/>
  <c r="M27" i="5"/>
  <c r="M16" i="9"/>
  <c r="K16" i="9"/>
  <c r="K32" i="9"/>
  <c r="K48" i="9"/>
  <c r="M27" i="9"/>
  <c r="M43" i="9"/>
  <c r="M23" i="9"/>
  <c r="K24" i="9"/>
  <c r="M39" i="9"/>
  <c r="K40" i="9"/>
  <c r="K42" i="7"/>
  <c r="M42" i="7"/>
  <c r="P42" i="7" s="1"/>
  <c r="M51" i="7"/>
  <c r="K51" i="7"/>
  <c r="K22" i="7"/>
  <c r="M22" i="7"/>
  <c r="K58" i="7"/>
  <c r="M58" i="7"/>
  <c r="M59" i="7"/>
  <c r="P59" i="7" s="1"/>
  <c r="K59" i="7"/>
  <c r="M20" i="8"/>
  <c r="K20" i="8"/>
  <c r="M28" i="8"/>
  <c r="K28" i="8"/>
  <c r="K19" i="7"/>
  <c r="K39" i="7"/>
  <c r="M15" i="8"/>
  <c r="M23" i="8"/>
  <c r="P23" i="8" s="1"/>
  <c r="K46" i="7"/>
  <c r="M46" i="7"/>
  <c r="K14" i="7"/>
  <c r="M14" i="7"/>
  <c r="M15" i="7"/>
  <c r="K15" i="7"/>
  <c r="K26" i="7"/>
  <c r="M26" i="7"/>
  <c r="M27" i="7"/>
  <c r="K27" i="7"/>
  <c r="K47" i="7"/>
  <c r="P23" i="7"/>
  <c r="M15" i="6"/>
  <c r="P15" i="6" s="1"/>
  <c r="K15" i="6"/>
  <c r="M32" i="6"/>
  <c r="K32" i="6"/>
  <c r="M20" i="6"/>
  <c r="K20" i="6"/>
  <c r="M36" i="6"/>
  <c r="K36" i="6"/>
  <c r="M24" i="6"/>
  <c r="K24" i="6"/>
  <c r="M28" i="6"/>
  <c r="K28" i="6"/>
  <c r="N28" i="4"/>
  <c r="G16" i="2" s="1"/>
  <c r="K19" i="4"/>
  <c r="K23" i="4"/>
  <c r="K27" i="4"/>
  <c r="K15" i="4"/>
  <c r="L28" i="4"/>
  <c r="I16" i="2" s="1"/>
  <c r="P26" i="9" l="1"/>
  <c r="P38" i="7"/>
  <c r="P29" i="5"/>
  <c r="P23" i="5"/>
  <c r="P22" i="5"/>
  <c r="P14" i="6"/>
  <c r="P37" i="6"/>
  <c r="P50" i="7"/>
  <c r="P35" i="7"/>
  <c r="P17" i="5"/>
  <c r="P30" i="5"/>
  <c r="P19" i="4"/>
  <c r="P54" i="7"/>
  <c r="P20" i="8"/>
  <c r="P27" i="7"/>
  <c r="P15" i="7"/>
  <c r="P46" i="7"/>
  <c r="P58" i="7"/>
  <c r="P16" i="5"/>
  <c r="P27" i="5"/>
  <c r="P20" i="5"/>
  <c r="P25" i="5"/>
  <c r="P26" i="4"/>
  <c r="P21" i="4"/>
  <c r="P19" i="5"/>
  <c r="P32" i="6"/>
  <c r="P33" i="6"/>
  <c r="P28" i="6"/>
  <c r="P15" i="8"/>
  <c r="P28" i="8"/>
  <c r="P24" i="6"/>
  <c r="P20" i="6"/>
  <c r="P26" i="7"/>
  <c r="P22" i="9"/>
  <c r="O28" i="5"/>
  <c r="P28" i="5" s="1"/>
  <c r="P51" i="7"/>
  <c r="P27" i="9"/>
  <c r="P15" i="5"/>
  <c r="P36" i="6"/>
  <c r="P22" i="7"/>
  <c r="P34" i="7"/>
  <c r="P24" i="8"/>
  <c r="P46" i="9"/>
  <c r="P18" i="9"/>
  <c r="P45" i="9"/>
  <c r="N30" i="9"/>
  <c r="P23" i="9"/>
  <c r="P30" i="7"/>
  <c r="P15" i="9"/>
  <c r="P16" i="9"/>
  <c r="P38" i="9"/>
  <c r="P25" i="4"/>
  <c r="K31" i="7"/>
  <c r="O31" i="7"/>
  <c r="P31" i="7" s="1"/>
  <c r="P22" i="6"/>
  <c r="P26" i="6"/>
  <c r="P39" i="7"/>
  <c r="K35" i="6"/>
  <c r="O35" i="6"/>
  <c r="P52" i="9"/>
  <c r="P25" i="6"/>
  <c r="O24" i="4"/>
  <c r="P24" i="4" s="1"/>
  <c r="K24" i="4"/>
  <c r="O14" i="8"/>
  <c r="P14" i="8" s="1"/>
  <c r="P47" i="9"/>
  <c r="P27" i="8"/>
  <c r="P19" i="7"/>
  <c r="P29" i="8"/>
  <c r="K55" i="7"/>
  <c r="O55" i="7"/>
  <c r="P55" i="7" s="1"/>
  <c r="K25" i="8"/>
  <c r="O25" i="8"/>
  <c r="P25" i="8" s="1"/>
  <c r="K17" i="8"/>
  <c r="O17" i="8"/>
  <c r="P17" i="8" s="1"/>
  <c r="P29" i="6"/>
  <c r="P36" i="9"/>
  <c r="P44" i="9"/>
  <c r="K45" i="7"/>
  <c r="O45" i="7"/>
  <c r="P45" i="7" s="1"/>
  <c r="O16" i="6"/>
  <c r="P16" i="6" s="1"/>
  <c r="N39" i="6"/>
  <c r="G18" i="2" s="1"/>
  <c r="K57" i="7"/>
  <c r="O57" i="7"/>
  <c r="P57" i="7" s="1"/>
  <c r="K29" i="9"/>
  <c r="O29" i="9"/>
  <c r="P29" i="9" s="1"/>
  <c r="P48" i="7"/>
  <c r="L39" i="6"/>
  <c r="I18" i="2" s="1"/>
  <c r="P20" i="9"/>
  <c r="P17" i="9"/>
  <c r="P44" i="7"/>
  <c r="P25" i="9"/>
  <c r="P53" i="7"/>
  <c r="P33" i="7"/>
  <c r="P37" i="7"/>
  <c r="K38" i="6"/>
  <c r="O38" i="6"/>
  <c r="P38" i="6" s="1"/>
  <c r="P27" i="6"/>
  <c r="P32" i="7"/>
  <c r="O16" i="8"/>
  <c r="P16" i="8" s="1"/>
  <c r="K16" i="8"/>
  <c r="K31" i="9"/>
  <c r="O31" i="9"/>
  <c r="P31" i="9" s="1"/>
  <c r="K43" i="9"/>
  <c r="O43" i="9"/>
  <c r="P43" i="9" s="1"/>
  <c r="O51" i="9"/>
  <c r="P51" i="9" s="1"/>
  <c r="P24" i="9"/>
  <c r="P32" i="9"/>
  <c r="P35" i="6"/>
  <c r="P31" i="6"/>
  <c r="O35" i="9"/>
  <c r="P19" i="9"/>
  <c r="K39" i="9"/>
  <c r="O39" i="9"/>
  <c r="P39" i="9" s="1"/>
  <c r="K30" i="6"/>
  <c r="O30" i="6"/>
  <c r="P30" i="6" s="1"/>
  <c r="P19" i="8"/>
  <c r="K26" i="4"/>
  <c r="K26" i="5"/>
  <c r="K23" i="5"/>
  <c r="P24" i="7"/>
  <c r="P19" i="6"/>
  <c r="N61" i="7"/>
  <c r="G19" i="2" s="1"/>
  <c r="L61" i="7"/>
  <c r="I19" i="2" s="1"/>
  <c r="N30" i="8"/>
  <c r="G20" i="2" s="1"/>
  <c r="P28" i="9"/>
  <c r="L55" i="9"/>
  <c r="I21" i="2" s="1"/>
  <c r="P17" i="7"/>
  <c r="P21" i="7"/>
  <c r="K54" i="7"/>
  <c r="P14" i="9"/>
  <c r="P21" i="6"/>
  <c r="K18" i="9"/>
  <c r="K38" i="7"/>
  <c r="P41" i="7"/>
  <c r="P34" i="6"/>
  <c r="P17" i="6"/>
  <c r="K34" i="6"/>
  <c r="K38" i="9"/>
  <c r="K22" i="5"/>
  <c r="K19" i="5"/>
  <c r="K18" i="4"/>
  <c r="K17" i="4"/>
  <c r="K22" i="4"/>
  <c r="O21" i="8"/>
  <c r="O54" i="9"/>
  <c r="P54" i="9" s="1"/>
  <c r="K54" i="9"/>
  <c r="K30" i="7"/>
  <c r="K18" i="5"/>
  <c r="K15" i="5"/>
  <c r="K30" i="5"/>
  <c r="K27" i="5"/>
  <c r="P36" i="7"/>
  <c r="K34" i="9"/>
  <c r="K26" i="9"/>
  <c r="K21" i="4"/>
  <c r="K25" i="4"/>
  <c r="O50" i="9"/>
  <c r="P50" i="9" s="1"/>
  <c r="K50" i="9"/>
  <c r="O30" i="9"/>
  <c r="K30" i="9"/>
  <c r="P49" i="9"/>
  <c r="P33" i="9"/>
  <c r="P21" i="9"/>
  <c r="K14" i="5"/>
  <c r="P29" i="7"/>
  <c r="P37" i="9"/>
  <c r="L30" i="8"/>
  <c r="I20" i="2" s="1"/>
  <c r="P48" i="9"/>
  <c r="P25" i="7"/>
  <c r="P41" i="9"/>
  <c r="P49" i="7"/>
  <c r="P16" i="7"/>
  <c r="P56" i="7"/>
  <c r="P40" i="9"/>
  <c r="P40" i="7"/>
  <c r="P60" i="7"/>
  <c r="P20" i="7"/>
  <c r="P18" i="8"/>
  <c r="P22" i="8"/>
  <c r="P52" i="7"/>
  <c r="P26" i="8"/>
  <c r="P23" i="6"/>
  <c r="P28" i="7"/>
  <c r="M61" i="7"/>
  <c r="F19" i="2" s="1"/>
  <c r="P14" i="7"/>
  <c r="M55" i="9"/>
  <c r="F21" i="2" s="1"/>
  <c r="M39" i="6"/>
  <c r="F18" i="2" s="1"/>
  <c r="M31" i="5"/>
  <c r="F17" i="2" s="1"/>
  <c r="M30" i="8"/>
  <c r="F20" i="2" s="1"/>
  <c r="M28" i="4"/>
  <c r="F16" i="2" s="1"/>
  <c r="K35" i="9" l="1"/>
  <c r="N35" i="9"/>
  <c r="K14" i="8"/>
  <c r="O61" i="7"/>
  <c r="H19" i="2" s="1"/>
  <c r="P28" i="4"/>
  <c r="E16" i="2" s="1"/>
  <c r="O28" i="4"/>
  <c r="H16" i="2" s="1"/>
  <c r="P30" i="9"/>
  <c r="O30" i="8"/>
  <c r="H20" i="2" s="1"/>
  <c r="P21" i="8"/>
  <c r="P30" i="8" s="1"/>
  <c r="N9" i="8" s="1"/>
  <c r="O39" i="6"/>
  <c r="H18" i="2" s="1"/>
  <c r="O31" i="5"/>
  <c r="H17" i="2" s="1"/>
  <c r="P31" i="5"/>
  <c r="E17" i="2" s="1"/>
  <c r="P61" i="7"/>
  <c r="E19" i="2" s="1"/>
  <c r="P39" i="6"/>
  <c r="N9" i="6" s="1"/>
  <c r="P35" i="9" l="1"/>
  <c r="N9" i="4"/>
  <c r="O55" i="9"/>
  <c r="H21" i="2" s="1"/>
  <c r="E18" i="2"/>
  <c r="N9" i="5"/>
  <c r="N9" i="7"/>
  <c r="E20" i="2"/>
  <c r="K53" i="9" l="1"/>
  <c r="N53" i="9"/>
  <c r="P53" i="9" l="1"/>
  <c r="P55" i="9" s="1"/>
  <c r="N55" i="9"/>
  <c r="G21" i="2" s="1"/>
  <c r="H14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N9" i="9" l="1"/>
  <c r="E21" i="2"/>
  <c r="O15" i="3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14" i="3"/>
  <c r="P14" i="3" s="1"/>
  <c r="M18" i="3"/>
  <c r="M22" i="3"/>
  <c r="L25" i="3"/>
  <c r="M15" i="3"/>
  <c r="M19" i="3"/>
  <c r="M23" i="3"/>
  <c r="N25" i="3"/>
  <c r="P16" i="3" l="1"/>
  <c r="P18" i="3"/>
  <c r="P21" i="3"/>
  <c r="P22" i="3"/>
  <c r="P20" i="3"/>
  <c r="P17" i="3"/>
  <c r="K20" i="3"/>
  <c r="P24" i="3"/>
  <c r="K17" i="3"/>
  <c r="P15" i="3"/>
  <c r="P23" i="3"/>
  <c r="P19" i="3"/>
  <c r="G15" i="2"/>
  <c r="K21" i="3"/>
  <c r="K16" i="3"/>
  <c r="K24" i="3"/>
  <c r="K23" i="3"/>
  <c r="K19" i="3"/>
  <c r="K15" i="3"/>
  <c r="K22" i="3"/>
  <c r="K18" i="3"/>
  <c r="K14" i="3"/>
  <c r="I15" i="2"/>
  <c r="M25" i="3"/>
  <c r="P25" i="3" l="1"/>
  <c r="O25" i="3"/>
  <c r="F15" i="2"/>
  <c r="H15" i="2" l="1"/>
  <c r="N9" i="3"/>
  <c r="E15" i="2"/>
  <c r="A15" i="2" l="1"/>
  <c r="B15" i="2" s="1"/>
  <c r="A17" i="2"/>
  <c r="A16" i="2"/>
  <c r="A19" i="2"/>
  <c r="A18" i="2"/>
  <c r="A20" i="2"/>
  <c r="A21" i="2"/>
  <c r="I22" i="2"/>
  <c r="H22" i="2"/>
  <c r="G22" i="2"/>
  <c r="F22" i="2"/>
  <c r="E22" i="2"/>
  <c r="E25" i="2" s="1"/>
  <c r="D1" i="3" l="1"/>
  <c r="B19" i="2"/>
  <c r="D1" i="7"/>
  <c r="B21" i="2"/>
  <c r="D1" i="9"/>
  <c r="B16" i="2"/>
  <c r="D1" i="4"/>
  <c r="B20" i="2"/>
  <c r="D1" i="8"/>
  <c r="B17" i="2"/>
  <c r="D1" i="5"/>
  <c r="D1" i="6"/>
  <c r="B18" i="2"/>
  <c r="D11" i="2"/>
  <c r="E23" i="2"/>
  <c r="E24" i="2" s="1"/>
  <c r="E26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<sst xmlns="http://schemas.openxmlformats.org/spreadsheetml/2006/main" count="617" uniqueCount="239">
  <si>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</si>
  <si>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</si>
  <si>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</si>
  <si>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</si>
  <si>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</si>
  <si>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</si>
  <si>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</si>
  <si>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</si>
  <si>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</si>
  <si>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</si>
  <si>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</si>
  <si>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</si>
  <si>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</si>
  <si>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</si>
  <si>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</si>
  <si>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</si>
  <si>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</si>
  <si>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</si>
  <si>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</si>
  <si>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</si>
  <si>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</si>
  <si>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</si>
  <si>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</si>
  <si>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</si>
  <si>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</si>
  <si>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</si>
  <si>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</si>
  <si>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</si>
  <si>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</si>
  <si>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</si>
  <si>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</si>
  <si>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</si>
  <si>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</si>
  <si>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</si>
  <si>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</si>
  <si>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</si>
  <si>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</si>
  <si>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</si>
  <si>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</si>
  <si>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</si>
  <si>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</si>
  <si>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</si>
  <si>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</si>
  <si>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</si>
  <si>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</si>
  <si>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</si>
  <si>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</si>
  <si>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</si>
  <si>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</si>
  <si>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</si>
  <si>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</si>
  <si>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</si>
  <si>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</si>
  <si>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</si>
  <si>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</si>
  <si>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 xml:space="preserve"> Daudzdzīvokļu dzīvojamās mājas energoefektivitātes paaugstināšana</t>
  </si>
  <si>
    <t>Kalnciema ceļš 47, Jelgava</t>
  </si>
  <si>
    <t>Pamati</t>
  </si>
  <si>
    <t xml:space="preserve">Pamatu pastiprināšana, cokola siltinājums </t>
  </si>
  <si>
    <t>Cokola atrakšana un aizbēršana,  t.sk.liekās grunts izvešana h~0,6m</t>
  </si>
  <si>
    <t>m3</t>
  </si>
  <si>
    <t>Šķembu ( fr. 0-45mm) pabērums zem apbetonējuma</t>
  </si>
  <si>
    <t>Pamatu pastiprināšana ar betona joslu - betons C20/25  , ar veidņu montāžu, demontāžu</t>
  </si>
  <si>
    <t>Betona joslas stiegrošana- stiegras  B500B d=10,12 mm</t>
  </si>
  <si>
    <t>kg</t>
  </si>
  <si>
    <t>Bojātā apmetuma , drūpošo ķieģeļa lausku  demontāža, virsmas mazgāšana ar augstspiediena strūklu. Virsmas apstrāde ar pretsēnīšu līdzekli. Plaisu nostiprināšana ar rabica sietu un apmešana ar cementa kaļķu javu</t>
  </si>
  <si>
    <t>m2</t>
  </si>
  <si>
    <t>Vertikāla hidroizolācija- Hidroplast vai ekvivalents</t>
  </si>
  <si>
    <t>Siltinājums ar ekstrudēto putupolistirolu Tenapors Extra EPS150 vai ekvivalents, ar pusspundi, (ƛ≤0.034W/m2K), b=100mm uz līmjavas kārtas . Gruntēšana  zem siltinājuma.</t>
  </si>
  <si>
    <t xml:space="preserve">Stiklašķiedras armējošais siets 160g/m2, iestrādāts armējošā javā </t>
  </si>
  <si>
    <t>Cokola apmetums ar masā tonētu dekoratīvo apmetumu (ieskaitot terases,ieejas kāpņu cokolus),  2mm grauds. Pamatnes gruntēšana . Tonis saskaņā ar krāsu pasi.</t>
  </si>
  <si>
    <t>Skārda lāseņa montāža virs siltinātās betona joslas ēkas stūros</t>
  </si>
  <si>
    <t>m</t>
  </si>
  <si>
    <t>Ārsienas</t>
  </si>
  <si>
    <t xml:space="preserve">Ārsienu siltinājums </t>
  </si>
  <si>
    <t>Poligrana apmetuma demontāža</t>
  </si>
  <si>
    <t>Fasādes virsmas līdzināšana ar kaļķa apmetumu</t>
  </si>
  <si>
    <t>Siltinājums ar vati Paroc Linio 10, b=150mm, (ƛ≤0.036 W/m2k),vai ekvivalents uz līmjavas kārtas , stiprinot ar fasādes dībeļiem. Grunts  zem siltinājuma</t>
  </si>
  <si>
    <t>Atsevišķu vietu ( virs pamatu piebetonējumiem, pie balkona grīdas) siltinājums ar ekstrudēto putupolistirolu Tenapors Extra EPS150 vai ekvivalents , b=150mm, (ƛ≤0.036 W/m2k),vai ekvivalents uz līmjavas kārtas , stiprinot ar fasādes dībeļiem. Grunts  zem siltinājuma</t>
  </si>
  <si>
    <t>Izveidot dekoratīvās apdares detaļas no putuplasta b=20mm, tās līmējot</t>
  </si>
  <si>
    <t>Fasādes apmetums ar masā tonētu dekoratīvo apmetumu,  2mm grauds. Grunts  apmetuma. Tonis saskaņā ar krāsu pasi.</t>
  </si>
  <si>
    <t>Dažādi darbi</t>
  </si>
  <si>
    <t>Būvgružu savākšana, utilizēšana</t>
  </si>
  <si>
    <t>Sastatņu montāža, noma, demontāža</t>
  </si>
  <si>
    <t>Fasādes aizsargsieta montāža</t>
  </si>
  <si>
    <t xml:space="preserve">Karoga turētāja demontāža un montāža atpakaļ. </t>
  </si>
  <si>
    <t>gb</t>
  </si>
  <si>
    <t xml:space="preserve">Ēkas numura zīmes demontāža un jaunas montāža </t>
  </si>
  <si>
    <t>Logi, durvis</t>
  </si>
  <si>
    <t>Logi</t>
  </si>
  <si>
    <t>Demontēt logailu koka apdares dēļus, skārda apdares detaļas, palodzes</t>
  </si>
  <si>
    <t>Logu demontāža ar iekšējām palodzēm</t>
  </si>
  <si>
    <t xml:space="preserve">Logu L-1, L-3 2000x1400mm montāža -loga rāmja profila materiāls PVC. Stiklojums selektīvā stikla pakete- 3 stikli. Logu kopējais siltuma transmisijas  koef., 1,1 W/m2K. </t>
  </si>
  <si>
    <t xml:space="preserve">Logu L-2, 1000x1400mm montāža -loga rāmja profila materiāls PVC. Stiklojums selektīvā stikla pakete- 3 stikli. Logu kopējais siltuma transmisijas  koef., 1,1 W/m2K. </t>
  </si>
  <si>
    <t xml:space="preserve">Logu L-4, 1050x1840mm montāža- loga rāmja profila materiāls koka.  Stiklojums selektīvā stikla pakete- 3 stikli. Logu kopējais siltuma transmisijas  koef., 1,1 W/m2K. </t>
  </si>
  <si>
    <t xml:space="preserve">Montēt jaunajiem logiem iekšējās laminēta kokskaidu palodzes b~350mm. </t>
  </si>
  <si>
    <t>Skārda palodzes montāža visiem logiem ar slīpumu 5 grādi, b=0.5mm, Pural pārklājums</t>
  </si>
  <si>
    <t>Apdarināt logailas , durvju ailas ( jaunajiem logiem , durvīm) no iekšpuses</t>
  </si>
  <si>
    <t>Atjaunot iekšējo sienu apdari logu, durvju  montāžas zonā ~50cm pa perimetru</t>
  </si>
  <si>
    <t>Durvis</t>
  </si>
  <si>
    <t>Ārdurvju demontāža</t>
  </si>
  <si>
    <t xml:space="preserve">D-1 Montēt siltinātas krāsotas metāla ārdurvis ar stiklojumu, ar slēdzeni -1150x2120mm. Uw= 1,1 W/m2K. </t>
  </si>
  <si>
    <t>kpl</t>
  </si>
  <si>
    <t xml:space="preserve">D-2 Montēt jaunas koka konstrukcijas ārdurvis ar stiklojumu, ar slēdzeni 1800x2400mm . Uw= 1,1 W/m2K. </t>
  </si>
  <si>
    <t xml:space="preserve">Demontēt, montēt ārdurvju virsgaismas logu L-5, 1250x550mm loga rāmja profila materiāls koka.  Stiklojums selektīvā stikla pakete- 3 stikli. Logu kopējais siltuma transmisijas  koef., 1,1 W/m2K. </t>
  </si>
  <si>
    <t>Atjaunot esošo koka ārdurvju vērtnes – protezēt apakšējo vērtnes daļu, atjaunot krāsojumu, iefrēzēt blīvgumijas pa perimetru</t>
  </si>
  <si>
    <t>obj</t>
  </si>
  <si>
    <t>Atjaunot esošo koka ārdurvju kārbu -  pārbuvēt slieksni,  iefrēzēt blīvgumijas , atjaunot krāsojumu</t>
  </si>
  <si>
    <t>Bēniņi, jumts</t>
  </si>
  <si>
    <t xml:space="preserve">Bēniņu pārseguma siltinājums </t>
  </si>
  <si>
    <t>Pārseguma attīrīšana, gružu un celtniecības atkritumu iznešana</t>
  </si>
  <si>
    <t>Tvaika izolācijas plēves b=0,2mm ieklāšana</t>
  </si>
  <si>
    <t>Pārseguma siltinājums ar beramo akmens vati PAROC BLT 3 vai ekvivalentu ƛ≤0.036 W/m2k , b=250mm</t>
  </si>
  <si>
    <t>Pretvēja izolācijas plēves ieklāšana virs siltumizolācijas</t>
  </si>
  <si>
    <t>Uzstādīt blīvu, hermētiski siltinātu bēniņu lūku  , 60x900mm, U&lt;=1,1 W/m2K ar sabīdāmām kāpnēm</t>
  </si>
  <si>
    <t>Izgatavot un uzstādīt bēniņos koka laipas. Kokamteriāls antiseptizēts , ar pretugunsaizsardzību</t>
  </si>
  <si>
    <t>Jumts</t>
  </si>
  <si>
    <t>Demontēt lietus ūdens notekcaurules, notekrenes</t>
  </si>
  <si>
    <t>Demontēt uzjumteni virs durvīm</t>
  </si>
  <si>
    <t>Demontēt jumtiņu skārda iesegumu, ieskaitot latojumu</t>
  </si>
  <si>
    <t>Demontēt jumta vējkastes dēļu apdari</t>
  </si>
  <si>
    <t>Pagarināt , izlīmeņot jumtu spāres no antiseptizēta kokmateriāla</t>
  </si>
  <si>
    <t>Montēt uzjumteņa stiprinājuma konstrukciju no leņķdzelža 50x50x5mm</t>
  </si>
  <si>
    <t>Izbūvēt uzjumteņa koka konstrukciju  no antiseptizēta kokmateriāla</t>
  </si>
  <si>
    <t>Ieklāt antikondensāta plēvi, stiprinot to ar latām  50x50mm</t>
  </si>
  <si>
    <t>Montēt latojumu 32x150mm, s=300mm</t>
  </si>
  <si>
    <t>Ieklāt jumtiņu  segumu ar dakstiņveida profilēto skārdu RR32  (ieskaitot profildetaļas-kores, atloki, vējmalas, lāseņi)</t>
  </si>
  <si>
    <t>Apdarināt vējkastes ar krāsotiem apdares dēļiem</t>
  </si>
  <si>
    <t>Apšūt uzjumteņa konstrukciju ar krāsotiem apdares dēļiem</t>
  </si>
  <si>
    <t>Montēt lietus ūdens teknes d=150mm ar līkumiem, savienojumiem, stiprinājumiem</t>
  </si>
  <si>
    <t>Montēt lietus ūdens teknes d=100mm ar līkumiem, savienojumiem, stiprinājumiem</t>
  </si>
  <si>
    <t>Montēt lietus ūdens notekcaurules d=120mm ar līkumiem, savienojumiem, stiprinājumiem</t>
  </si>
  <si>
    <t>Montēt lietus ūdens notekcaurules d=80mm ar līkumiem, savienojumiem, stiprinājumiem</t>
  </si>
  <si>
    <t>Ieejas lieveņi, terase, balkons, ēkas apmale</t>
  </si>
  <si>
    <t>Ieejas mezgla jumtiņš, balkons, lieveņi</t>
  </si>
  <si>
    <t xml:space="preserve">Demontēt ieejas lieveņus- betona pakāpienus, betona grīdu. </t>
  </si>
  <si>
    <t>Demontēt terasi - betona pakāpienus, betona grīdu</t>
  </si>
  <si>
    <t>Terase</t>
  </si>
  <si>
    <t>Blietētas smilts pamatojums</t>
  </si>
  <si>
    <t>Blietētu šķembu ( fr 0-45mm) pamatojums</t>
  </si>
  <si>
    <t>Pamatnes stiegrošana- stiegras B500B d=12mm</t>
  </si>
  <si>
    <t>Terases betonēšana - betons C25/30 b=200mm, ierīkojot deformācijas šuves</t>
  </si>
  <si>
    <t>Betona ietves plākšņu 300x300x60mm ieklāšana uz betona</t>
  </si>
  <si>
    <r>
      <t>B</t>
    </r>
    <r>
      <rPr>
        <sz val="10"/>
        <color indexed="8"/>
        <rFont val="Times New Roman"/>
        <family val="1"/>
        <charset val="186"/>
      </rPr>
      <t>etona stabiņu atjaunošana ( jaunu izgatavošana, montāža)</t>
    </r>
  </si>
  <si>
    <t>Betona margu un stabiņu attīrīšana no apdares kārtas,remonts, apmetuma atjaunošana, krāsošana</t>
  </si>
  <si>
    <t>Ieejas lievenis 1</t>
  </si>
  <si>
    <t>Atbalstsienas un kāpņu pamatnes stiegrošana- stiegras B500B d=12mm</t>
  </si>
  <si>
    <t>Atbalstsienas betonēšana - betons C20/25, ierīkojot deformācijas šuves. Veidņu montāža, demontāža</t>
  </si>
  <si>
    <t>Kāpņu betonēšana - betons C20/25. Veidņu montāža, demontāža</t>
  </si>
  <si>
    <t xml:space="preserve">Ģeomembrānas ieklāšana </t>
  </si>
  <si>
    <t>Augsnes iestrāde dobē</t>
  </si>
  <si>
    <t>Metāla margu izgatavošana, krāsošana, montāža.</t>
  </si>
  <si>
    <t>Ieejas lievenis 2</t>
  </si>
  <si>
    <t>Atbalstsienas betonēšana - betons C20/25. Veidņu montāža, demontāža</t>
  </si>
  <si>
    <t>Kāpņu un laukumiņa betonēšana , ierīkojot deformācijas šuves- betons C20/25. Veidņu montāža, demontāža</t>
  </si>
  <si>
    <t>Kolonu apmetuma atjaunošana, krāsošana</t>
  </si>
  <si>
    <t>Balkons</t>
  </si>
  <si>
    <t xml:space="preserve">Balkona grīdas attīrīšana, gruntēšana, izlīdzināšana un remonts ar mitruma un sala izturīgu javas remontsastāvu, slīpums 2%. </t>
  </si>
  <si>
    <t>Balkona hermetizācija pa perimetru</t>
  </si>
  <si>
    <t>Balkona apakšējās plaknes apstrāde-virsmas tīrīšana, apmetuma remonts, špaktelēšana, krāsošana</t>
  </si>
  <si>
    <t>Izveidot margas pamatnē atvērumus un montēt cauruli d=50mm ūdens novadīšanai</t>
  </si>
  <si>
    <t>Skārda lāseņa montāža</t>
  </si>
  <si>
    <t xml:space="preserve">Betona apmale </t>
  </si>
  <si>
    <t>Demontēt esošo ēkas apmali</t>
  </si>
  <si>
    <t xml:space="preserve">Izbūvēt jaunu betona bruģakmens apmali pa ēkas perimetru b=600mm, ta sk.: </t>
  </si>
  <si>
    <t>betona bortakmens50x200x1000mm</t>
  </si>
  <si>
    <t>Blietēta smilts b=200mm</t>
  </si>
  <si>
    <t>blietētas šķembas (fr.40-70mm), 100mm</t>
  </si>
  <si>
    <t>betona bruģakmens, pelēks 60mm</t>
  </si>
  <si>
    <t>betona teknes 200x80x600mm</t>
  </si>
  <si>
    <t xml:space="preserve">Hermetizēt šuvi starp pamatu sienām un lietusūdens novadjoslu </t>
  </si>
  <si>
    <t>Melnzemes slāņa izveide b=100mm ar kritumu no ēkas vismaz 2m platā joslā, t.sk., zālāja sēšana</t>
  </si>
  <si>
    <t>Koplietošanas telpas</t>
  </si>
  <si>
    <t>Koplietošnas telpu remonts</t>
  </si>
  <si>
    <t>Atsegt grīdas kanālu , siltināt caurejošo ūdensvada cauruli ar akmensvati b=50mm</t>
  </si>
  <si>
    <t>Izbūvēt dēļu grīdu virs kanāla</t>
  </si>
  <si>
    <t>Demontēt virsgaismas logus koplietošanas telpās</t>
  </si>
  <si>
    <t>Aizbūvēt logailas ar ģipškartona loksnēm uz koka karkasa, iebūvējot skaņas izolāciju</t>
  </si>
  <si>
    <t>Demontēt kāpņu malas dēļu apšuvumu</t>
  </si>
  <si>
    <t xml:space="preserve">Apšūt kāpņu malu ar ģipškartonu uz koka karkasa </t>
  </si>
  <si>
    <t>Demontēt tualetes durvis</t>
  </si>
  <si>
    <t>Montēt jaunas krāsotas koka durvis tualetē ar slēdzeni,ar atdurām, ar restītēm vērtnes apakšējā daļā 700x1800mm</t>
  </si>
  <si>
    <t>Demontēt koka grīdlīstes</t>
  </si>
  <si>
    <t>Attīrīt griestus, sienas no vecā krāsojuma, drūpošā apmetuma</t>
  </si>
  <si>
    <t>Atjaunot sienu , griestu apmetumu ar kaļķu javu</t>
  </si>
  <si>
    <t>Gruntēt, špaktelēt krāsot sienus, griestus</t>
  </si>
  <si>
    <t>Remontēt, slīpēt, špaktelēt, krāsot koka kāpnes, dēļu grīdas</t>
  </si>
  <si>
    <t>Slīpēt, špaktelēt, krāsot koka kāpņu margas</t>
  </si>
  <si>
    <t xml:space="preserve"> m</t>
  </si>
  <si>
    <t>Montēt jaunas krāsotas koka grīdlīstes</t>
  </si>
  <si>
    <t>Elektromontāžas darbi. Zibensaizsrdzība</t>
  </si>
  <si>
    <t>Esošās sadalnes , kabeļu demontāža</t>
  </si>
  <si>
    <t>gab.</t>
  </si>
  <si>
    <t xml:space="preserve">Komunālā sadalne 12mod. Slēdzama </t>
  </si>
  <si>
    <t>Sadalņu  pieslēgumu palīgmateriāli</t>
  </si>
  <si>
    <t>kompl.</t>
  </si>
  <si>
    <t>Kabeļu penālis PVC  60x60mm esošo kabeļu sakārtošanai</t>
  </si>
  <si>
    <t>m.</t>
  </si>
  <si>
    <t xml:space="preserve">Kabelis NYM 3x1.5  </t>
  </si>
  <si>
    <t xml:space="preserve">Aizsargcaurule ∅ 32 </t>
  </si>
  <si>
    <t xml:space="preserve">Aizsargcaurule ∅ 25 </t>
  </si>
  <si>
    <t>Aizsargcaurule ∅ 32 srtiprinājumi</t>
  </si>
  <si>
    <t>Aizsargcaurule ∅ 25 srtiprinājumi</t>
  </si>
  <si>
    <t>Kabeļu rievas veidošana</t>
  </si>
  <si>
    <t>LENA LIGHT 1x10.5W OTE 3 vai ekvivalents</t>
  </si>
  <si>
    <t>LENA LIGHT 1x10.5W OTE 1 vai ekvivalents</t>
  </si>
  <si>
    <t>LENA LIGHT OTE 5/K 2x10.5W vai ekvivalents</t>
  </si>
  <si>
    <t>BEGA 24029 K3 1593lm 16.7W vai ekvivalents</t>
  </si>
  <si>
    <t>Prožektors ar kustības sensoru 30W</t>
  </si>
  <si>
    <t>LENA LIGHT  SIGMA 10.5W vai ekvivalents</t>
  </si>
  <si>
    <t>Palīgmateriāli apgaismojuma  montāžai</t>
  </si>
  <si>
    <t>Slēdzis 1 pola V/A  IP44</t>
  </si>
  <si>
    <t xml:space="preserve">Montāžas kārbas </t>
  </si>
  <si>
    <t>Nozarkārbas IP65</t>
  </si>
  <si>
    <t>Kabeļu savienojuma klemmes</t>
  </si>
  <si>
    <t>Palīgmateriāli rozešu un slēdžu  montāžai</t>
  </si>
  <si>
    <t>Vertikālais zemētājs d20mm, l-1.5m</t>
  </si>
  <si>
    <t>Spice A-tipa Ø20mm zemējuma stienim</t>
  </si>
  <si>
    <t xml:space="preserve">Adapteris zemējuma stieņu iedzīšanai </t>
  </si>
  <si>
    <t>Pretkorozijas lenta (rullis)</t>
  </si>
  <si>
    <t>Zemējuma stieple 10mm FE</t>
  </si>
  <si>
    <t>Klemme stieple 10mm-vertikālais zemētājs</t>
  </si>
  <si>
    <t>Palīgmateriāli vertikālo zemētāju montāžai</t>
  </si>
  <si>
    <t xml:space="preserve"> Zibens novedējstieple AlMgSi d=8mm</t>
  </si>
  <si>
    <t>Mērijumu klemme</t>
  </si>
  <si>
    <t xml:space="preserve">Stiples turētājs-unversālais žņaugs (montāža uz notekcaurules) 8mm stieplei </t>
  </si>
  <si>
    <t>Klemme notekcaurule-stieple</t>
  </si>
  <si>
    <t>Klemme sniega barjera-stieple</t>
  </si>
  <si>
    <t xml:space="preserve">Stiples turētājs 8mm-uz jumta kores </t>
  </si>
  <si>
    <t>Vario klemme</t>
  </si>
  <si>
    <t>Zibens uztvērējs 1.5m d-16mm</t>
  </si>
  <si>
    <t xml:space="preserve">Zibens uztvērēja  kronšteins pie skursteņa </t>
  </si>
  <si>
    <t>Skrūves uzgriežņi paplāksnes zibens aizsardzības montāžai</t>
  </si>
  <si>
    <t>Palīgmateriāli zibens aizsardzības  montāžai</t>
  </si>
  <si>
    <t>PVC cauruļu un kabeļu aizdare pret mitrumu un caurvēju POLYWATER FST-250</t>
  </si>
  <si>
    <t>Pārseguma siltinājums ar beramo akmens vati PAROC BLT 3 vai ekvivalentu ƛ≤0.041 W/m2k , b=300mm</t>
  </si>
  <si>
    <t xml:space="preserve">Tāme sastādīta </t>
  </si>
  <si>
    <t xml:space="preserve">Tiešās izmaksas kopā, t. sk. darba devēja sociālais nodoklis 23.59% </t>
  </si>
  <si>
    <t xml:space="preserve">Tāme sastādīta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</si>
</sst>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5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"/>
    </font>
    <font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8" fillId="0" borderId="0"/>
    <xf numFmtId="0" fontId="6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>
      <alignment horizontal="center"/>
    </xf>
    <xf numFmtId="0" fontId="6" fillId="2" borderId="47" xfId="4" applyFont="1" applyFill="1" applyBorder="1" applyAlignment="1" applyProtection="1">
      <alignment horizontal="center" vertical="center" wrapText="1"/>
    </xf>
    <xf numFmtId="0" fontId="7" fillId="2" borderId="47" xfId="4" applyFont="1" applyFill="1" applyBorder="1" applyAlignment="1">
      <alignment horizontal="left" vertical="center" wrapText="1"/>
    </xf>
    <xf numFmtId="0" fontId="7" fillId="2" borderId="47" xfId="4" applyFont="1" applyFill="1" applyBorder="1" applyAlignment="1">
      <alignment horizontal="center" vertical="center" wrapText="1"/>
    </xf>
    <xf numFmtId="2" fontId="6" fillId="2" borderId="47" xfId="5" applyNumberFormat="1" applyFont="1" applyFill="1" applyBorder="1" applyAlignment="1">
      <alignment horizontal="center" vertical="center" wrapText="1"/>
    </xf>
    <xf numFmtId="2" fontId="6" fillId="0" borderId="47" xfId="6" applyNumberFormat="1" applyFont="1" applyFill="1" applyBorder="1" applyAlignment="1">
      <alignment vertical="center" wrapText="1"/>
    </xf>
    <xf numFmtId="2" fontId="6" fillId="0" borderId="47" xfId="6" applyNumberFormat="1" applyFont="1" applyFill="1" applyBorder="1" applyAlignment="1">
      <alignment horizontal="center" vertical="center" wrapText="1"/>
    </xf>
    <xf numFmtId="2" fontId="6" fillId="2" borderId="47" xfId="4" applyNumberFormat="1" applyFont="1" applyFill="1" applyBorder="1" applyAlignment="1">
      <alignment vertical="center" wrapText="1"/>
    </xf>
    <xf numFmtId="2" fontId="6" fillId="2" borderId="47" xfId="4" applyNumberFormat="1" applyFont="1" applyFill="1" applyBorder="1" applyAlignment="1">
      <alignment horizontal="center" vertical="center" wrapText="1"/>
    </xf>
    <xf numFmtId="2" fontId="6" fillId="3" borderId="47" xfId="4" applyNumberFormat="1" applyFont="1" applyFill="1" applyBorder="1" applyAlignment="1">
      <alignment vertical="center" wrapText="1"/>
    </xf>
    <xf numFmtId="2" fontId="6" fillId="3" borderId="47" xfId="4" applyNumberFormat="1" applyFont="1" applyFill="1" applyBorder="1" applyAlignment="1">
      <alignment horizontal="center" vertical="center" wrapText="1"/>
    </xf>
    <xf numFmtId="2" fontId="6" fillId="3" borderId="47" xfId="5" applyNumberFormat="1" applyFont="1" applyFill="1" applyBorder="1" applyAlignment="1">
      <alignment horizontal="center" vertical="center" wrapText="1"/>
    </xf>
    <xf numFmtId="0" fontId="6" fillId="2" borderId="47" xfId="4" applyFont="1" applyFill="1" applyBorder="1" applyAlignment="1">
      <alignment horizontal="center" vertical="center" wrapText="1"/>
    </xf>
    <xf numFmtId="0" fontId="6" fillId="2" borderId="47" xfId="4" applyFont="1" applyFill="1" applyBorder="1" applyAlignment="1">
      <alignment horizontal="left" vertical="center" wrapText="1"/>
    </xf>
    <xf numFmtId="2" fontId="7" fillId="2" borderId="47" xfId="4" applyNumberFormat="1" applyFont="1" applyFill="1" applyBorder="1" applyAlignment="1">
      <alignment vertical="center" wrapText="1"/>
    </xf>
    <xf numFmtId="2" fontId="6" fillId="3" borderId="47" xfId="5" applyNumberFormat="1" applyFont="1" applyFill="1" applyBorder="1" applyAlignment="1">
      <alignment horizontal="center" vertical="top" wrapText="1"/>
    </xf>
    <xf numFmtId="2" fontId="6" fillId="4" borderId="47" xfId="6" applyNumberFormat="1" applyFont="1" applyFill="1" applyBorder="1" applyAlignment="1">
      <alignment vertical="center" wrapText="1"/>
    </xf>
    <xf numFmtId="2" fontId="6" fillId="2" borderId="47" xfId="5" applyNumberFormat="1" applyFont="1" applyFill="1" applyBorder="1" applyAlignment="1">
      <alignment horizontal="center" vertical="top" wrapText="1"/>
    </xf>
    <xf numFmtId="0" fontId="9" fillId="2" borderId="47" xfId="6" applyFont="1" applyFill="1" applyBorder="1"/>
    <xf numFmtId="0" fontId="10" fillId="2" borderId="47" xfId="6" applyFont="1" applyFill="1" applyBorder="1"/>
    <xf numFmtId="0" fontId="7" fillId="2" borderId="47" xfId="5" applyFont="1" applyFill="1" applyBorder="1" applyAlignment="1">
      <alignment vertical="top" wrapText="1"/>
    </xf>
    <xf numFmtId="0" fontId="6" fillId="2" borderId="47" xfId="5" applyFont="1" applyFill="1" applyBorder="1" applyAlignment="1">
      <alignment vertical="top" wrapText="1"/>
    </xf>
    <xf numFmtId="2" fontId="6" fillId="4" borderId="47" xfId="6" applyNumberFormat="1" applyFont="1" applyFill="1" applyBorder="1" applyAlignment="1">
      <alignment horizontal="center" vertical="center" wrapText="1"/>
    </xf>
    <xf numFmtId="0" fontId="7" fillId="2" borderId="47" xfId="4" applyFont="1" applyFill="1" applyBorder="1" applyAlignment="1" applyProtection="1">
      <alignment horizontal="center" vertical="center" wrapText="1"/>
    </xf>
    <xf numFmtId="0" fontId="6" fillId="3" borderId="47" xfId="4" applyFont="1" applyFill="1" applyBorder="1" applyAlignment="1">
      <alignment horizontal="left" vertical="center" wrapText="1"/>
    </xf>
    <xf numFmtId="0" fontId="6" fillId="3" borderId="47" xfId="4" applyFont="1" applyFill="1" applyBorder="1" applyAlignment="1">
      <alignment horizontal="center" vertical="center" wrapText="1"/>
    </xf>
    <xf numFmtId="0" fontId="9" fillId="3" borderId="47" xfId="4" applyFont="1" applyFill="1" applyBorder="1" applyAlignment="1">
      <alignment horizontal="left" vertical="center" wrapText="1"/>
    </xf>
    <xf numFmtId="0" fontId="6" fillId="3" borderId="47" xfId="5" applyFont="1" applyFill="1" applyBorder="1" applyAlignment="1">
      <alignment vertical="top" wrapText="1"/>
    </xf>
    <xf numFmtId="2" fontId="6" fillId="0" borderId="47" xfId="6" applyNumberFormat="1" applyBorder="1" applyAlignment="1">
      <alignment vertical="center" wrapText="1"/>
    </xf>
    <xf numFmtId="2" fontId="6" fillId="0" borderId="47" xfId="6" applyNumberFormat="1" applyBorder="1" applyAlignment="1">
      <alignment horizontal="center" vertical="center" wrapText="1"/>
    </xf>
    <xf numFmtId="0" fontId="6" fillId="3" borderId="47" xfId="4" applyFont="1" applyFill="1" applyBorder="1" applyAlignment="1" applyProtection="1">
      <alignment horizontal="center" vertical="center" wrapText="1"/>
    </xf>
    <xf numFmtId="0" fontId="7" fillId="3" borderId="47" xfId="4" applyFont="1" applyFill="1" applyBorder="1" applyAlignment="1">
      <alignment horizontal="left" vertical="center" wrapText="1"/>
    </xf>
    <xf numFmtId="0" fontId="11" fillId="3" borderId="47" xfId="5" applyFont="1" applyFill="1" applyBorder="1" applyAlignment="1">
      <alignment vertical="top" wrapText="1"/>
    </xf>
    <xf numFmtId="0" fontId="9" fillId="3" borderId="47" xfId="5" applyFont="1" applyFill="1" applyBorder="1" applyAlignment="1">
      <alignment vertical="top" wrapText="1"/>
    </xf>
    <xf numFmtId="2" fontId="9" fillId="3" borderId="47" xfId="5" applyNumberFormat="1" applyFont="1" applyFill="1" applyBorder="1" applyAlignment="1">
      <alignment horizontal="center" vertical="center" wrapText="1"/>
    </xf>
    <xf numFmtId="0" fontId="12" fillId="3" borderId="47" xfId="5" applyFont="1" applyFill="1" applyBorder="1" applyAlignment="1">
      <alignment vertical="top" wrapText="1"/>
    </xf>
    <xf numFmtId="2" fontId="7" fillId="3" borderId="47" xfId="4" applyNumberFormat="1" applyFont="1" applyFill="1" applyBorder="1" applyAlignment="1">
      <alignment vertical="center" wrapText="1"/>
    </xf>
    <xf numFmtId="0" fontId="6" fillId="3" borderId="47" xfId="4" applyFont="1" applyFill="1" applyBorder="1" applyAlignment="1">
      <alignment horizontal="right" vertical="center" wrapText="1"/>
    </xf>
    <xf numFmtId="0" fontId="6" fillId="2" borderId="48" xfId="4" applyFont="1" applyFill="1" applyBorder="1" applyAlignment="1" applyProtection="1">
      <alignment horizontal="center" vertical="center" wrapText="1"/>
    </xf>
    <xf numFmtId="0" fontId="13" fillId="2" borderId="47" xfId="5" applyFont="1" applyFill="1" applyBorder="1" applyAlignment="1">
      <alignment horizontal="center" vertical="center"/>
    </xf>
    <xf numFmtId="0" fontId="13" fillId="2" borderId="47" xfId="5" applyFont="1" applyFill="1" applyBorder="1" applyAlignment="1">
      <alignment horizontal="left" vertical="center" wrapText="1"/>
    </xf>
    <xf numFmtId="0" fontId="13" fillId="3" borderId="47" xfId="5" applyFont="1" applyFill="1" applyBorder="1" applyAlignment="1">
      <alignment horizontal="left" vertical="center" wrapText="1"/>
    </xf>
    <xf numFmtId="0" fontId="13" fillId="3" borderId="47" xfId="5" applyFont="1" applyFill="1" applyBorder="1" applyAlignment="1">
      <alignment wrapText="1"/>
    </xf>
    <xf numFmtId="0" fontId="13" fillId="2" borderId="47" xfId="5" applyFont="1" applyFill="1" applyBorder="1" applyAlignment="1">
      <alignment wrapText="1"/>
    </xf>
    <xf numFmtId="0" fontId="13" fillId="0" borderId="47" xfId="5" applyFont="1" applyBorder="1" applyAlignment="1">
      <alignment wrapText="1"/>
    </xf>
    <xf numFmtId="0" fontId="13" fillId="0" borderId="47" xfId="5" applyFont="1" applyBorder="1" applyAlignment="1">
      <alignment horizontal="center" vertical="center"/>
    </xf>
    <xf numFmtId="0" fontId="14" fillId="0" borderId="47" xfId="5" applyFont="1" applyBorder="1"/>
    <xf numFmtId="0" fontId="14" fillId="0" borderId="47" xfId="5" applyFont="1" applyBorder="1" applyAlignment="1">
      <alignment horizontal="center"/>
    </xf>
    <xf numFmtId="0" fontId="13" fillId="0" borderId="47" xfId="5" applyFont="1" applyBorder="1" applyAlignment="1">
      <alignment horizontal="left" vertical="center" wrapText="1"/>
    </xf>
    <xf numFmtId="0" fontId="14" fillId="0" borderId="47" xfId="5" applyFont="1" applyBorder="1" applyAlignment="1">
      <alignment horizontal="center" vertical="center"/>
    </xf>
    <xf numFmtId="0" fontId="14" fillId="0" borderId="47" xfId="5" applyFont="1" applyBorder="1" applyAlignment="1">
      <alignment horizontal="left" vertical="center"/>
    </xf>
    <xf numFmtId="0" fontId="13" fillId="0" borderId="47" xfId="5" applyFont="1" applyBorder="1" applyAlignment="1">
      <alignment horizontal="left" vertical="center"/>
    </xf>
    <xf numFmtId="0" fontId="13" fillId="0" borderId="47" xfId="5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7">
    <cellStyle name="Excel Built-in Normal" xfId="4" xr:uid="{00000000-0005-0000-0000-000000000000}"/>
    <cellStyle name="Excel Built-in Normal 2" xfId="6" xr:uid="{00000000-0005-0000-0000-000001000000}"/>
    <cellStyle name="Excel Built-in Normal 3" xfId="5" xr:uid="{00000000-0005-0000-0000-000002000000}"/>
    <cellStyle name="Normal" xfId="0" builtinId="0"/>
    <cellStyle name="Normal 2" xfId="2" xr:uid="{00000000-0005-0000-0000-000004000000}"/>
    <cellStyle name="Обычный_33. OZOLNIEKU NOVADA DOME_OZO SKOLA_TELPU, GAITENU, KAPNU TELPU REMONTS_TAME_VADIMS_2011_02_25_melnraksts" xfId="1" xr:uid="{00000000-0005-0000-0000-000005000000}"/>
    <cellStyle name="Обычный_saulkrasti_tame" xfId="3" xr:uid="{00000000-0005-0000-0000-000006000000}"/>
  </cellStyles>
  <dxfs count="156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6"/>
  <sheetViews>
    <sheetView workbookViewId="0">
      <selection activeCell="B16" sqref="B16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43" t="s">
        <v>1</v>
      </c>
      <c r="C4" s="143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44" t="s">
        <v>3</v>
      </c>
      <c r="C8" s="144"/>
    </row>
    <row r="11" spans="1:3" x14ac:dyDescent="0.2">
      <c r="B11" s="2" t="s">
        <v>4</v>
      </c>
    </row>
    <row r="12" spans="1:3" x14ac:dyDescent="0.2">
      <c r="B12" s="81" t="s">
        <v>52</v>
      </c>
    </row>
    <row r="13" spans="1:3" ht="22.5" x14ac:dyDescent="0.2">
      <c r="A13" s="4" t="s">
        <v>5</v>
      </c>
      <c r="B13" s="74" t="s">
        <v>55</v>
      </c>
      <c r="C13" s="74"/>
    </row>
    <row r="14" spans="1:3" ht="22.5" x14ac:dyDescent="0.2">
      <c r="A14" s="4" t="s">
        <v>6</v>
      </c>
      <c r="B14" s="74" t="s">
        <v>55</v>
      </c>
      <c r="C14" s="74"/>
    </row>
    <row r="15" spans="1:3" x14ac:dyDescent="0.2">
      <c r="A15" s="4" t="s">
        <v>7</v>
      </c>
      <c r="B15" s="73" t="s">
        <v>56</v>
      </c>
      <c r="C15" s="73"/>
    </row>
    <row r="16" spans="1:3" x14ac:dyDescent="0.2">
      <c r="A16" s="4" t="s">
        <v>8</v>
      </c>
      <c r="B16" s="72"/>
      <c r="C16" s="72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76">
        <v>1</v>
      </c>
      <c r="B19" s="8" t="s">
        <v>55</v>
      </c>
      <c r="C19" s="9">
        <f>'Kops a'!E26</f>
        <v>0</v>
      </c>
    </row>
    <row r="20" spans="1:3" x14ac:dyDescent="0.2">
      <c r="A20" s="77"/>
      <c r="B20" s="78"/>
      <c r="C20" s="10"/>
    </row>
    <row r="21" spans="1:3" x14ac:dyDescent="0.2">
      <c r="A21" s="79"/>
      <c r="B21" s="8"/>
      <c r="C21" s="10"/>
    </row>
    <row r="22" spans="1:3" x14ac:dyDescent="0.2">
      <c r="A22" s="79"/>
      <c r="B22" s="8"/>
      <c r="C22" s="10"/>
    </row>
    <row r="23" spans="1:3" x14ac:dyDescent="0.2">
      <c r="A23" s="79"/>
      <c r="B23" s="8"/>
      <c r="C23" s="10"/>
    </row>
    <row r="24" spans="1:3" x14ac:dyDescent="0.2">
      <c r="A24" s="79"/>
      <c r="B24" s="8"/>
      <c r="C24" s="10"/>
    </row>
    <row r="25" spans="1:3" ht="12" thickBot="1" x14ac:dyDescent="0.25">
      <c r="A25" s="80"/>
      <c r="B25" s="50"/>
      <c r="C25" s="51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45" t="s">
        <v>13</v>
      </c>
      <c r="B28" s="146"/>
      <c r="C28" s="16">
        <f>ROUND(C26*21%,2)</f>
        <v>0</v>
      </c>
    </row>
    <row r="31" spans="1:3" x14ac:dyDescent="0.2">
      <c r="A31" s="1" t="s">
        <v>14</v>
      </c>
      <c r="B31" s="147"/>
      <c r="C31" s="147"/>
    </row>
    <row r="32" spans="1:3" x14ac:dyDescent="0.2">
      <c r="B32" s="142" t="s">
        <v>15</v>
      </c>
      <c r="C32" s="142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236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55" priority="9" operator="equal">
      <formula>0</formula>
    </cfRule>
  </conditionalFormatting>
  <conditionalFormatting sqref="B13:B16">
    <cfRule type="cellIs" dxfId="154" priority="8" operator="equal">
      <formula>0</formula>
    </cfRule>
  </conditionalFormatting>
  <conditionalFormatting sqref="B19">
    <cfRule type="cellIs" dxfId="153" priority="7" operator="equal">
      <formula>0</formula>
    </cfRule>
  </conditionalFormatting>
  <conditionalFormatting sqref="B34">
    <cfRule type="cellIs" dxfId="152" priority="5" operator="equal">
      <formula>0</formula>
    </cfRule>
  </conditionalFormatting>
  <conditionalFormatting sqref="B31:C31">
    <cfRule type="cellIs" dxfId="151" priority="3" operator="equal">
      <formula>0</formula>
    </cfRule>
  </conditionalFormatting>
  <conditionalFormatting sqref="A19">
    <cfRule type="cellIs" dxfId="150" priority="2" operator="equal">
      <formula>0</formula>
    </cfRule>
  </conditionalFormatting>
  <conditionalFormatting sqref="A36">
    <cfRule type="containsText" dxfId="149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9"/>
  <sheetViews>
    <sheetView workbookViewId="0">
      <selection activeCell="D25" sqref="D25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44"/>
      <c r="H1" s="144"/>
      <c r="I1" s="144"/>
    </row>
    <row r="2" spans="1:9" x14ac:dyDescent="0.2">
      <c r="A2" s="150" t="s">
        <v>16</v>
      </c>
      <c r="B2" s="150"/>
      <c r="C2" s="150"/>
      <c r="D2" s="150"/>
      <c r="E2" s="150"/>
      <c r="F2" s="150"/>
      <c r="G2" s="150"/>
      <c r="H2" s="150"/>
      <c r="I2" s="150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1" t="s">
        <v>17</v>
      </c>
      <c r="D4" s="151"/>
      <c r="E4" s="151"/>
      <c r="F4" s="151"/>
      <c r="G4" s="151"/>
      <c r="H4" s="151"/>
      <c r="I4" s="151"/>
    </row>
    <row r="5" spans="1:9" ht="11.25" customHeight="1" x14ac:dyDescent="0.2">
      <c r="A5" s="82"/>
      <c r="B5" s="82"/>
      <c r="C5" s="153" t="s">
        <v>52</v>
      </c>
      <c r="D5" s="153"/>
      <c r="E5" s="153"/>
      <c r="F5" s="153"/>
      <c r="G5" s="153"/>
      <c r="H5" s="153"/>
      <c r="I5" s="153"/>
    </row>
    <row r="6" spans="1:9" x14ac:dyDescent="0.2">
      <c r="A6" s="148" t="s">
        <v>18</v>
      </c>
      <c r="B6" s="148"/>
      <c r="C6" s="148"/>
      <c r="D6" s="152" t="str">
        <f>'Kopt a'!B13</f>
        <v xml:space="preserve"> Daudzdzīvokļu dzīvojamās mājas energoefektivitātes paaugstināšana</v>
      </c>
      <c r="E6" s="152"/>
      <c r="F6" s="152"/>
      <c r="G6" s="152"/>
      <c r="H6" s="152"/>
      <c r="I6" s="152"/>
    </row>
    <row r="7" spans="1:9" x14ac:dyDescent="0.2">
      <c r="A7" s="148" t="s">
        <v>6</v>
      </c>
      <c r="B7" s="148"/>
      <c r="C7" s="148"/>
      <c r="D7" s="149" t="str">
        <f>'Kopt a'!B14</f>
        <v xml:space="preserve"> Daudzdzīvokļu dzīvojamās mājas energoefektivitātes paaugstināšana</v>
      </c>
      <c r="E7" s="149"/>
      <c r="F7" s="149"/>
      <c r="G7" s="149"/>
      <c r="H7" s="149"/>
      <c r="I7" s="149"/>
    </row>
    <row r="8" spans="1:9" x14ac:dyDescent="0.2">
      <c r="A8" s="158" t="s">
        <v>19</v>
      </c>
      <c r="B8" s="158"/>
      <c r="C8" s="158"/>
      <c r="D8" s="149" t="str">
        <f>'Kopt a'!B15</f>
        <v>Kalnciema ceļš 47, Jelgava</v>
      </c>
      <c r="E8" s="149"/>
      <c r="F8" s="149"/>
      <c r="G8" s="149"/>
      <c r="H8" s="149"/>
      <c r="I8" s="149"/>
    </row>
    <row r="9" spans="1:9" x14ac:dyDescent="0.2">
      <c r="A9" s="158" t="s">
        <v>20</v>
      </c>
      <c r="B9" s="158"/>
      <c r="C9" s="158"/>
      <c r="D9" s="149">
        <f>'Kopt a'!B16</f>
        <v>0</v>
      </c>
      <c r="E9" s="149"/>
      <c r="F9" s="149"/>
      <c r="G9" s="149"/>
      <c r="H9" s="149"/>
      <c r="I9" s="149"/>
    </row>
    <row r="10" spans="1:9" x14ac:dyDescent="0.2">
      <c r="C10" s="4" t="s">
        <v>21</v>
      </c>
      <c r="D10" s="159">
        <f>E26</f>
        <v>0</v>
      </c>
      <c r="E10" s="159"/>
      <c r="F10" s="75"/>
      <c r="G10" s="75"/>
      <c r="H10" s="75"/>
      <c r="I10" s="75"/>
    </row>
    <row r="11" spans="1:9" x14ac:dyDescent="0.2">
      <c r="C11" s="4" t="s">
        <v>22</v>
      </c>
      <c r="D11" s="159">
        <f>I22</f>
        <v>0</v>
      </c>
      <c r="E11" s="159"/>
      <c r="F11" s="75"/>
      <c r="G11" s="75"/>
      <c r="H11" s="75"/>
      <c r="I11" s="75"/>
    </row>
    <row r="12" spans="1:9" ht="12" thickBot="1" x14ac:dyDescent="0.25">
      <c r="F12" s="18"/>
      <c r="G12" s="18"/>
      <c r="H12" s="18"/>
      <c r="I12" s="18"/>
    </row>
    <row r="13" spans="1:9" x14ac:dyDescent="0.2">
      <c r="A13" s="162" t="s">
        <v>23</v>
      </c>
      <c r="B13" s="164" t="s">
        <v>24</v>
      </c>
      <c r="C13" s="166" t="s">
        <v>25</v>
      </c>
      <c r="D13" s="167"/>
      <c r="E13" s="170" t="s">
        <v>26</v>
      </c>
      <c r="F13" s="154" t="s">
        <v>27</v>
      </c>
      <c r="G13" s="155"/>
      <c r="H13" s="155"/>
      <c r="I13" s="156" t="s">
        <v>28</v>
      </c>
    </row>
    <row r="14" spans="1:9" ht="23.25" thickBot="1" x14ac:dyDescent="0.25">
      <c r="A14" s="163"/>
      <c r="B14" s="165"/>
      <c r="C14" s="168"/>
      <c r="D14" s="169"/>
      <c r="E14" s="171"/>
      <c r="F14" s="19" t="s">
        <v>29</v>
      </c>
      <c r="G14" s="20" t="s">
        <v>30</v>
      </c>
      <c r="H14" s="20" t="s">
        <v>31</v>
      </c>
      <c r="I14" s="157"/>
    </row>
    <row r="15" spans="1:9" x14ac:dyDescent="0.2">
      <c r="A15" s="70">
        <f>IF(E15=0,0,IF(COUNTBLANK(E15)=1,0,COUNTA($E$15:E15)))</f>
        <v>0</v>
      </c>
      <c r="B15" s="24">
        <f>IF(A15=0,0,CONCATENATE("Lt-",A15))</f>
        <v>0</v>
      </c>
      <c r="C15" s="172" t="str">
        <f>'1a'!C2:I2</f>
        <v>Pamati</v>
      </c>
      <c r="D15" s="173"/>
      <c r="E15" s="57">
        <f>'1a'!P25</f>
        <v>0</v>
      </c>
      <c r="F15" s="52">
        <f>'1a'!M25</f>
        <v>0</v>
      </c>
      <c r="G15" s="53">
        <f>'1a'!N25</f>
        <v>0</v>
      </c>
      <c r="H15" s="53">
        <f>'1a'!O25</f>
        <v>0</v>
      </c>
      <c r="I15" s="54">
        <f>'1a'!L25</f>
        <v>0</v>
      </c>
    </row>
    <row r="16" spans="1:9" x14ac:dyDescent="0.2">
      <c r="A16" s="71">
        <f>IF(E16=0,0,IF(COUNTBLANK(E16)=1,0,COUNTA($E$15:E16)))</f>
        <v>0</v>
      </c>
      <c r="B16" s="25">
        <f>IF(A16=0,0,CONCATENATE("Lt-",A16))</f>
        <v>0</v>
      </c>
      <c r="C16" s="160" t="str">
        <f>'2a'!C2:I2</f>
        <v>Ārsienas</v>
      </c>
      <c r="D16" s="161"/>
      <c r="E16" s="58">
        <f>'2a'!P28</f>
        <v>0</v>
      </c>
      <c r="F16" s="44">
        <f>'2a'!M28</f>
        <v>0</v>
      </c>
      <c r="G16" s="55">
        <f>'2a'!N28</f>
        <v>0</v>
      </c>
      <c r="H16" s="55">
        <f>'2a'!O28</f>
        <v>0</v>
      </c>
      <c r="I16" s="56">
        <f>'2a'!L28</f>
        <v>0</v>
      </c>
    </row>
    <row r="17" spans="1:9" x14ac:dyDescent="0.2">
      <c r="A17" s="71">
        <f>IF(E17=0,0,IF(COUNTBLANK(E17)=1,0,COUNTA($E$15:E17)))</f>
        <v>0</v>
      </c>
      <c r="B17" s="25">
        <f t="shared" ref="B17:B21" si="0">IF(A17=0,0,CONCATENATE("Lt-",A17))</f>
        <v>0</v>
      </c>
      <c r="C17" s="160" t="str">
        <f>'3a'!C2:I2</f>
        <v>Logi, durvis</v>
      </c>
      <c r="D17" s="161"/>
      <c r="E17" s="59">
        <f>'3a'!P31</f>
        <v>0</v>
      </c>
      <c r="F17" s="44">
        <f>'3a'!M31</f>
        <v>0</v>
      </c>
      <c r="G17" s="55">
        <f>'3a'!N31</f>
        <v>0</v>
      </c>
      <c r="H17" s="55">
        <f>'3a'!O31</f>
        <v>0</v>
      </c>
      <c r="I17" s="56">
        <f>'3a'!L31</f>
        <v>0</v>
      </c>
    </row>
    <row r="18" spans="1:9" ht="11.25" customHeight="1" x14ac:dyDescent="0.2">
      <c r="A18" s="71">
        <f>IF(E18=0,0,IF(COUNTBLANK(E18)=1,0,COUNTA($E$15:E18)))</f>
        <v>0</v>
      </c>
      <c r="B18" s="25">
        <f t="shared" si="0"/>
        <v>0</v>
      </c>
      <c r="C18" s="160" t="str">
        <f>'4a'!C2:I2</f>
        <v>Bēniņi, jumts</v>
      </c>
      <c r="D18" s="161"/>
      <c r="E18" s="59">
        <f>'4a'!P39</f>
        <v>0</v>
      </c>
      <c r="F18" s="44">
        <f>'4a'!M39</f>
        <v>0</v>
      </c>
      <c r="G18" s="55">
        <f>'4a'!N39</f>
        <v>0</v>
      </c>
      <c r="H18" s="55">
        <f>'4a'!O39</f>
        <v>0</v>
      </c>
      <c r="I18" s="56">
        <f>'4a'!L39</f>
        <v>0</v>
      </c>
    </row>
    <row r="19" spans="1:9" x14ac:dyDescent="0.2">
      <c r="A19" s="71">
        <f>IF(E19=0,0,IF(COUNTBLANK(E19)=1,0,COUNTA($E$15:E19)))</f>
        <v>0</v>
      </c>
      <c r="B19" s="25">
        <f t="shared" si="0"/>
        <v>0</v>
      </c>
      <c r="C19" s="160" t="str">
        <f>'5a'!C2:I2</f>
        <v>Ieejas lieveņi, terase, balkons, ēkas apmale</v>
      </c>
      <c r="D19" s="161"/>
      <c r="E19" s="59">
        <f>'5a'!P61</f>
        <v>0</v>
      </c>
      <c r="F19" s="44">
        <f>'5a'!M61</f>
        <v>0</v>
      </c>
      <c r="G19" s="55">
        <f>'5a'!N61</f>
        <v>0</v>
      </c>
      <c r="H19" s="55">
        <f>'5a'!O61</f>
        <v>0</v>
      </c>
      <c r="I19" s="56">
        <f>'5a'!L61</f>
        <v>0</v>
      </c>
    </row>
    <row r="20" spans="1:9" x14ac:dyDescent="0.2">
      <c r="A20" s="71">
        <f>IF(E20=0,0,IF(COUNTBLANK(E20)=1,0,COUNTA($E$15:E20)))</f>
        <v>0</v>
      </c>
      <c r="B20" s="25">
        <f t="shared" si="0"/>
        <v>0</v>
      </c>
      <c r="C20" s="160" t="str">
        <f>'6a'!C2:I2</f>
        <v>Koplietošanas telpas</v>
      </c>
      <c r="D20" s="161"/>
      <c r="E20" s="59">
        <f>'6a'!P30</f>
        <v>0</v>
      </c>
      <c r="F20" s="44">
        <f>'6a'!M30</f>
        <v>0</v>
      </c>
      <c r="G20" s="55">
        <f>'6a'!N30</f>
        <v>0</v>
      </c>
      <c r="H20" s="55">
        <f>'6a'!O30</f>
        <v>0</v>
      </c>
      <c r="I20" s="56">
        <f>'6a'!L30</f>
        <v>0</v>
      </c>
    </row>
    <row r="21" spans="1:9" ht="12" thickBot="1" x14ac:dyDescent="0.25">
      <c r="A21" s="71">
        <f>IF(E21=0,0,IF(COUNTBLANK(E21)=1,0,COUNTA($E$15:E21)))</f>
        <v>0</v>
      </c>
      <c r="B21" s="25">
        <f t="shared" si="0"/>
        <v>0</v>
      </c>
      <c r="C21" s="160" t="str">
        <f>'7a'!C2:I2</f>
        <v>Elektromontāžas darbi. Zibensaizsrdzība</v>
      </c>
      <c r="D21" s="161"/>
      <c r="E21" s="59">
        <f>'7a'!P55</f>
        <v>0</v>
      </c>
      <c r="F21" s="44">
        <f>'7a'!M55</f>
        <v>0</v>
      </c>
      <c r="G21" s="55">
        <f>'7a'!N55</f>
        <v>0</v>
      </c>
      <c r="H21" s="55">
        <f>'7a'!O55</f>
        <v>0</v>
      </c>
      <c r="I21" s="56">
        <f>'7a'!L55</f>
        <v>0</v>
      </c>
    </row>
    <row r="22" spans="1:9" ht="12" thickBot="1" x14ac:dyDescent="0.25">
      <c r="A22" s="174" t="s">
        <v>32</v>
      </c>
      <c r="B22" s="175"/>
      <c r="C22" s="175"/>
      <c r="D22" s="175"/>
      <c r="E22" s="39">
        <f>SUM(E15:E21)</f>
        <v>0</v>
      </c>
      <c r="F22" s="38">
        <f>SUM(F15:F21)</f>
        <v>0</v>
      </c>
      <c r="G22" s="38">
        <f>SUM(G15:G21)</f>
        <v>0</v>
      </c>
      <c r="H22" s="38">
        <f>SUM(H15:H21)</f>
        <v>0</v>
      </c>
      <c r="I22" s="39">
        <f>SUM(I15:I21)</f>
        <v>0</v>
      </c>
    </row>
    <row r="23" spans="1:9" x14ac:dyDescent="0.2">
      <c r="A23" s="176" t="s">
        <v>33</v>
      </c>
      <c r="B23" s="177"/>
      <c r="C23" s="178"/>
      <c r="D23" s="67"/>
      <c r="E23" s="40">
        <f>ROUND(E22*$D23,2)</f>
        <v>0</v>
      </c>
      <c r="F23" s="41"/>
      <c r="G23" s="41"/>
      <c r="H23" s="41"/>
      <c r="I23" s="41"/>
    </row>
    <row r="24" spans="1:9" x14ac:dyDescent="0.2">
      <c r="A24" s="179" t="s">
        <v>34</v>
      </c>
      <c r="B24" s="180"/>
      <c r="C24" s="181"/>
      <c r="D24" s="68"/>
      <c r="E24" s="42">
        <f>ROUND(E23*$D24,2)</f>
        <v>0</v>
      </c>
      <c r="F24" s="41"/>
      <c r="G24" s="41"/>
      <c r="H24" s="41"/>
      <c r="I24" s="41"/>
    </row>
    <row r="25" spans="1:9" x14ac:dyDescent="0.2">
      <c r="A25" s="182" t="s">
        <v>35</v>
      </c>
      <c r="B25" s="183"/>
      <c r="C25" s="184"/>
      <c r="D25" s="69"/>
      <c r="E25" s="42">
        <f>ROUND(E22*$D25,2)</f>
        <v>0</v>
      </c>
      <c r="F25" s="41"/>
      <c r="G25" s="41"/>
      <c r="H25" s="41"/>
      <c r="I25" s="41"/>
    </row>
    <row r="26" spans="1:9" ht="12" thickBot="1" x14ac:dyDescent="0.25">
      <c r="A26" s="185" t="s">
        <v>36</v>
      </c>
      <c r="B26" s="186"/>
      <c r="C26" s="187"/>
      <c r="D26" s="22"/>
      <c r="E26" s="43">
        <f>SUM(E22:E25)-E24</f>
        <v>0</v>
      </c>
      <c r="F26" s="41"/>
      <c r="G26" s="41"/>
      <c r="H26" s="41"/>
      <c r="I26" s="41"/>
    </row>
    <row r="27" spans="1:9" x14ac:dyDescent="0.2">
      <c r="G27" s="21"/>
    </row>
    <row r="28" spans="1:9" x14ac:dyDescent="0.2">
      <c r="C28" s="17"/>
      <c r="D28" s="17"/>
      <c r="E28" s="17"/>
      <c r="F28" s="23"/>
      <c r="G28" s="23"/>
      <c r="H28" s="23"/>
      <c r="I28" s="23"/>
    </row>
    <row r="31" spans="1:9" x14ac:dyDescent="0.2">
      <c r="A31" s="1" t="s">
        <v>14</v>
      </c>
      <c r="B31" s="17"/>
      <c r="C31" s="147"/>
      <c r="D31" s="147"/>
      <c r="E31" s="147"/>
      <c r="F31" s="147"/>
      <c r="G31" s="147"/>
      <c r="H31" s="147"/>
    </row>
    <row r="32" spans="1:9" x14ac:dyDescent="0.2">
      <c r="A32" s="17"/>
      <c r="B32" s="17"/>
      <c r="C32" s="142" t="s">
        <v>15</v>
      </c>
      <c r="D32" s="142"/>
      <c r="E32" s="142"/>
      <c r="F32" s="142"/>
      <c r="G32" s="142"/>
      <c r="H32" s="142"/>
    </row>
    <row r="33" spans="1:8" x14ac:dyDescent="0.2">
      <c r="A33" s="17"/>
      <c r="B33" s="17"/>
      <c r="C33" s="17"/>
      <c r="D33" s="17"/>
      <c r="E33" s="17"/>
      <c r="F33" s="17"/>
      <c r="G33" s="17"/>
      <c r="H33" s="17"/>
    </row>
    <row r="34" spans="1:8" x14ac:dyDescent="0.2">
      <c r="A34" s="83" t="str">
        <f>'Kopt a'!A36</f>
        <v xml:space="preserve">Tāme sastādīta </v>
      </c>
      <c r="B34" s="84"/>
      <c r="C34" s="84"/>
      <c r="D34" s="84"/>
      <c r="F34" s="17"/>
      <c r="G34" s="17"/>
      <c r="H34" s="17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1" t="s">
        <v>37</v>
      </c>
      <c r="B36" s="17"/>
      <c r="C36" s="147"/>
      <c r="D36" s="147"/>
      <c r="E36" s="147"/>
      <c r="F36" s="147"/>
      <c r="G36" s="147"/>
      <c r="H36" s="147"/>
    </row>
    <row r="37" spans="1:8" x14ac:dyDescent="0.2">
      <c r="A37" s="17"/>
      <c r="B37" s="17"/>
      <c r="C37" s="142" t="s">
        <v>15</v>
      </c>
      <c r="D37" s="142"/>
      <c r="E37" s="142"/>
      <c r="F37" s="142"/>
      <c r="G37" s="142"/>
      <c r="H37" s="142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83" t="s">
        <v>53</v>
      </c>
      <c r="B39" s="84"/>
      <c r="C39" s="89"/>
      <c r="D39" s="84"/>
      <c r="F39" s="17"/>
      <c r="G39" s="17"/>
      <c r="H39" s="17"/>
    </row>
    <row r="49" spans="5:9" x14ac:dyDescent="0.2">
      <c r="E49" s="21"/>
      <c r="F49" s="21"/>
      <c r="G49" s="21"/>
      <c r="H49" s="21"/>
      <c r="I49" s="21"/>
    </row>
  </sheetData>
  <mergeCells count="36">
    <mergeCell ref="C21:D21"/>
    <mergeCell ref="C31:H31"/>
    <mergeCell ref="C32:H32"/>
    <mergeCell ref="C36:H36"/>
    <mergeCell ref="C37:H37"/>
    <mergeCell ref="A22:D22"/>
    <mergeCell ref="A23:C23"/>
    <mergeCell ref="A24:C24"/>
    <mergeCell ref="A25:C25"/>
    <mergeCell ref="A26:C26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2:I22">
    <cfRule type="cellIs" dxfId="148" priority="19" operator="equal">
      <formula>0</formula>
    </cfRule>
  </conditionalFormatting>
  <conditionalFormatting sqref="D10:E11">
    <cfRule type="cellIs" dxfId="147" priority="18" operator="equal">
      <formula>0</formula>
    </cfRule>
  </conditionalFormatting>
  <conditionalFormatting sqref="E15 C15:D21 E23:E26 I15:I21">
    <cfRule type="cellIs" dxfId="146" priority="16" operator="equal">
      <formula>0</formula>
    </cfRule>
  </conditionalFormatting>
  <conditionalFormatting sqref="D23:D25">
    <cfRule type="cellIs" dxfId="145" priority="14" operator="equal">
      <formula>0</formula>
    </cfRule>
  </conditionalFormatting>
  <conditionalFormatting sqref="C36:H36">
    <cfRule type="cellIs" dxfId="144" priority="11" operator="equal">
      <formula>0</formula>
    </cfRule>
  </conditionalFormatting>
  <conditionalFormatting sqref="C31:H31">
    <cfRule type="cellIs" dxfId="143" priority="10" operator="equal">
      <formula>0</formula>
    </cfRule>
  </conditionalFormatting>
  <conditionalFormatting sqref="E15:E21">
    <cfRule type="cellIs" dxfId="142" priority="8" operator="equal">
      <formula>0</formula>
    </cfRule>
  </conditionalFormatting>
  <conditionalFormatting sqref="F15:I21">
    <cfRule type="cellIs" dxfId="141" priority="7" operator="equal">
      <formula>0</formula>
    </cfRule>
  </conditionalFormatting>
  <conditionalFormatting sqref="D6:I9">
    <cfRule type="cellIs" dxfId="140" priority="6" operator="equal">
      <formula>0</formula>
    </cfRule>
  </conditionalFormatting>
  <conditionalFormatting sqref="C39">
    <cfRule type="cellIs" dxfId="139" priority="4" operator="equal">
      <formula>0</formula>
    </cfRule>
  </conditionalFormatting>
  <conditionalFormatting sqref="B15:B21">
    <cfRule type="cellIs" dxfId="138" priority="3" operator="equal">
      <formula>0</formula>
    </cfRule>
  </conditionalFormatting>
  <conditionalFormatting sqref="A15:A21">
    <cfRule type="cellIs" dxfId="137" priority="1" operator="equal">
      <formula>0</formula>
    </cfRule>
  </conditionalFormatting>
  <pageMargins left="0.7" right="0.7" top="0.75" bottom="0.75" header="0.3" footer="0.3"/>
  <pageSetup paperSize="9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7"/>
  <sheetViews>
    <sheetView topLeftCell="A7"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3" width="5.42578125" style="1" customWidth="1"/>
    <col min="14" max="14" width="5.7109375" style="1" customWidth="1"/>
    <col min="15" max="15" width="5.85546875" style="1" customWidth="1"/>
    <col min="16" max="16" width="6.1406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57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ht="11.25" customHeight="1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P25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7"/>
      <c r="P10" s="85" t="str">
        <f>A31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2.75" x14ac:dyDescent="0.2">
      <c r="A14" s="90"/>
      <c r="B14" s="90"/>
      <c r="C14" s="91" t="s">
        <v>58</v>
      </c>
      <c r="D14" s="92"/>
      <c r="E14" s="93"/>
      <c r="F14" s="94"/>
      <c r="G14" s="95"/>
      <c r="H14" s="61">
        <f>ROUND(F14*G14,2)</f>
        <v>0</v>
      </c>
      <c r="I14" s="94"/>
      <c r="J14" s="94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5.5" x14ac:dyDescent="0.2">
      <c r="A15" s="90">
        <v>1</v>
      </c>
      <c r="B15" s="90"/>
      <c r="C15" s="96" t="s">
        <v>59</v>
      </c>
      <c r="D15" s="97" t="s">
        <v>60</v>
      </c>
      <c r="E15" s="93">
        <v>30.4</v>
      </c>
      <c r="F15" s="94"/>
      <c r="G15" s="95"/>
      <c r="H15" s="45">
        <f t="shared" ref="H15:H24" si="0">ROUND(F15*G15,2)</f>
        <v>0</v>
      </c>
      <c r="I15" s="94"/>
      <c r="J15" s="94"/>
      <c r="K15" s="46">
        <f t="shared" ref="K15:K24" si="1">SUM(H15:J15)</f>
        <v>0</v>
      </c>
      <c r="L15" s="47">
        <f t="shared" ref="L15:L24" si="2">ROUND(E15*F15,2)</f>
        <v>0</v>
      </c>
      <c r="M15" s="45">
        <f t="shared" ref="M15:M24" si="3">ROUND(H15*E15,2)</f>
        <v>0</v>
      </c>
      <c r="N15" s="45">
        <f t="shared" ref="N15:N24" si="4">ROUND(I15*E15,2)</f>
        <v>0</v>
      </c>
      <c r="O15" s="45">
        <f t="shared" ref="O15:O23" si="5">ROUND(J15*E15,2)</f>
        <v>0</v>
      </c>
      <c r="P15" s="46">
        <f t="shared" ref="P15:P24" si="6">SUM(M15:O15)</f>
        <v>0</v>
      </c>
    </row>
    <row r="16" spans="1:16" ht="25.5" x14ac:dyDescent="0.2">
      <c r="A16" s="90">
        <v>2</v>
      </c>
      <c r="B16" s="90"/>
      <c r="C16" s="98" t="s">
        <v>61</v>
      </c>
      <c r="D16" s="99" t="s">
        <v>60</v>
      </c>
      <c r="E16" s="100">
        <v>0.5</v>
      </c>
      <c r="F16" s="94"/>
      <c r="G16" s="95"/>
      <c r="H16" s="45">
        <f t="shared" si="0"/>
        <v>0</v>
      </c>
      <c r="I16" s="94"/>
      <c r="J16" s="9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5.5" x14ac:dyDescent="0.2">
      <c r="A17" s="90">
        <v>3</v>
      </c>
      <c r="B17" s="90"/>
      <c r="C17" s="98" t="s">
        <v>62</v>
      </c>
      <c r="D17" s="99" t="s">
        <v>60</v>
      </c>
      <c r="E17" s="100">
        <v>2</v>
      </c>
      <c r="F17" s="94"/>
      <c r="G17" s="95"/>
      <c r="H17" s="45">
        <f t="shared" si="0"/>
        <v>0</v>
      </c>
      <c r="I17" s="94"/>
      <c r="J17" s="9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25.5" x14ac:dyDescent="0.2">
      <c r="A18" s="90">
        <v>4</v>
      </c>
      <c r="B18" s="90"/>
      <c r="C18" s="98" t="s">
        <v>63</v>
      </c>
      <c r="D18" s="99" t="s">
        <v>64</v>
      </c>
      <c r="E18" s="100">
        <v>11.6</v>
      </c>
      <c r="F18" s="94"/>
      <c r="G18" s="95"/>
      <c r="H18" s="45">
        <f t="shared" si="0"/>
        <v>0</v>
      </c>
      <c r="I18" s="94"/>
      <c r="J18" s="9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63.75" x14ac:dyDescent="0.2">
      <c r="A19" s="90">
        <v>5</v>
      </c>
      <c r="B19" s="90"/>
      <c r="C19" s="96" t="s">
        <v>65</v>
      </c>
      <c r="D19" s="97" t="s">
        <v>66</v>
      </c>
      <c r="E19" s="93">
        <v>55.8</v>
      </c>
      <c r="F19" s="94"/>
      <c r="G19" s="95"/>
      <c r="H19" s="45">
        <f t="shared" si="0"/>
        <v>0</v>
      </c>
      <c r="I19" s="94"/>
      <c r="J19" s="9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5.5" x14ac:dyDescent="0.2">
      <c r="A20" s="90">
        <v>6</v>
      </c>
      <c r="B20" s="90"/>
      <c r="C20" s="96" t="s">
        <v>67</v>
      </c>
      <c r="D20" s="97" t="s">
        <v>66</v>
      </c>
      <c r="E20" s="93">
        <v>55.8</v>
      </c>
      <c r="F20" s="94"/>
      <c r="G20" s="95"/>
      <c r="H20" s="45">
        <f t="shared" si="0"/>
        <v>0</v>
      </c>
      <c r="I20" s="94"/>
      <c r="J20" s="9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51" x14ac:dyDescent="0.2">
      <c r="A21" s="90">
        <v>7</v>
      </c>
      <c r="B21" s="90"/>
      <c r="C21" s="96" t="s">
        <v>68</v>
      </c>
      <c r="D21" s="101" t="s">
        <v>66</v>
      </c>
      <c r="E21" s="93">
        <v>55.8</v>
      </c>
      <c r="F21" s="94"/>
      <c r="G21" s="95"/>
      <c r="H21" s="45">
        <f t="shared" si="0"/>
        <v>0</v>
      </c>
      <c r="I21" s="94"/>
      <c r="J21" s="9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5.5" x14ac:dyDescent="0.2">
      <c r="A22" s="90">
        <v>8</v>
      </c>
      <c r="B22" s="90"/>
      <c r="C22" s="102" t="s">
        <v>69</v>
      </c>
      <c r="D22" s="101" t="s">
        <v>66</v>
      </c>
      <c r="E22" s="93">
        <v>55.8</v>
      </c>
      <c r="F22" s="94"/>
      <c r="G22" s="95"/>
      <c r="H22" s="45">
        <f t="shared" si="0"/>
        <v>0</v>
      </c>
      <c r="I22" s="94"/>
      <c r="J22" s="9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51" x14ac:dyDescent="0.2">
      <c r="A23" s="90">
        <v>9</v>
      </c>
      <c r="B23" s="90"/>
      <c r="C23" s="102" t="s">
        <v>70</v>
      </c>
      <c r="D23" s="101" t="s">
        <v>66</v>
      </c>
      <c r="E23" s="93">
        <v>26.64</v>
      </c>
      <c r="F23" s="94"/>
      <c r="G23" s="95"/>
      <c r="H23" s="45">
        <f t="shared" si="0"/>
        <v>0</v>
      </c>
      <c r="I23" s="94"/>
      <c r="J23" s="9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6.25" thickBot="1" x14ac:dyDescent="0.25">
      <c r="A24" s="90">
        <v>10</v>
      </c>
      <c r="B24" s="90"/>
      <c r="C24" s="102" t="s">
        <v>71</v>
      </c>
      <c r="D24" s="101" t="s">
        <v>72</v>
      </c>
      <c r="E24" s="93">
        <v>8.1999999999999993</v>
      </c>
      <c r="F24" s="94"/>
      <c r="G24" s="95"/>
      <c r="H24" s="45">
        <f t="shared" si="0"/>
        <v>0</v>
      </c>
      <c r="I24" s="94"/>
      <c r="J24" s="9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>ROUND(J24*E24,2)</f>
        <v>0</v>
      </c>
      <c r="P24" s="46">
        <f t="shared" si="6"/>
        <v>0</v>
      </c>
    </row>
    <row r="25" spans="1:16" ht="12" thickBot="1" x14ac:dyDescent="0.25">
      <c r="A25" s="206" t="s">
        <v>237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8"/>
      <c r="L25" s="64">
        <f>SUM(L14:L24)</f>
        <v>0</v>
      </c>
      <c r="M25" s="65">
        <f>SUM(M14:M24)</f>
        <v>0</v>
      </c>
      <c r="N25" s="65">
        <f>SUM(N14:N24)</f>
        <v>0</v>
      </c>
      <c r="O25" s="65">
        <f>SUM(O14:O24)</f>
        <v>0</v>
      </c>
      <c r="P25" s="66">
        <f>SUM(P14:P24)</f>
        <v>0</v>
      </c>
    </row>
    <row r="26" spans="1:1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2">
      <c r="A28" s="1" t="s">
        <v>14</v>
      </c>
      <c r="B28" s="17"/>
      <c r="C28" s="205">
        <f>'Kops a'!C31:H31</f>
        <v>0</v>
      </c>
      <c r="D28" s="205"/>
      <c r="E28" s="205"/>
      <c r="F28" s="205"/>
      <c r="G28" s="205"/>
      <c r="H28" s="205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42" t="s">
        <v>15</v>
      </c>
      <c r="D29" s="142"/>
      <c r="E29" s="142"/>
      <c r="F29" s="142"/>
      <c r="G29" s="142"/>
      <c r="H29" s="142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83" t="str">
        <f>'Kops a'!A34</f>
        <v xml:space="preserve">Tāme sastādīta </v>
      </c>
      <c r="B31" s="84"/>
      <c r="C31" s="84"/>
      <c r="D31" s="84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37</v>
      </c>
      <c r="B33" s="17"/>
      <c r="C33" s="205">
        <f>'Kops a'!C36:H36</f>
        <v>0</v>
      </c>
      <c r="D33" s="205"/>
      <c r="E33" s="205"/>
      <c r="F33" s="205"/>
      <c r="G33" s="205"/>
      <c r="H33" s="205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42" t="s">
        <v>15</v>
      </c>
      <c r="D34" s="142"/>
      <c r="E34" s="142"/>
      <c r="F34" s="142"/>
      <c r="G34" s="142"/>
      <c r="H34" s="142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3" t="s">
        <v>54</v>
      </c>
      <c r="B36" s="84"/>
      <c r="C36" s="88">
        <f>'Kops a'!C39</f>
        <v>0</v>
      </c>
      <c r="D36" s="48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E12:E13"/>
    <mergeCell ref="C33:H33"/>
    <mergeCell ref="C34:H34"/>
    <mergeCell ref="C28:H28"/>
    <mergeCell ref="C29:H29"/>
    <mergeCell ref="A25:K25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24 I14:J24">
    <cfRule type="cellIs" dxfId="134" priority="19" operator="equal">
      <formula>0</formula>
    </cfRule>
  </conditionalFormatting>
  <conditionalFormatting sqref="N9:O9">
    <cfRule type="cellIs" dxfId="133" priority="17" operator="equal">
      <formula>0</formula>
    </cfRule>
  </conditionalFormatting>
  <conditionalFormatting sqref="A9:F9">
    <cfRule type="containsText" dxfId="132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1" priority="14" operator="equal">
      <formula>0</formula>
    </cfRule>
  </conditionalFormatting>
  <conditionalFormatting sqref="O10:P10">
    <cfRule type="cellIs" dxfId="130" priority="13" operator="equal">
      <formula>"20__. gada __. _________"</formula>
    </cfRule>
  </conditionalFormatting>
  <conditionalFormatting sqref="A25:K25">
    <cfRule type="containsText" dxfId="129" priority="11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C33:H33">
    <cfRule type="cellIs" dxfId="128" priority="8" operator="equal">
      <formula>0</formula>
    </cfRule>
  </conditionalFormatting>
  <conditionalFormatting sqref="C28:H28">
    <cfRule type="cellIs" dxfId="127" priority="7" operator="equal">
      <formula>0</formula>
    </cfRule>
  </conditionalFormatting>
  <conditionalFormatting sqref="H14:H24 K14:P24 L25:P25">
    <cfRule type="cellIs" dxfId="126" priority="6" operator="equal">
      <formula>0</formula>
    </cfRule>
  </conditionalFormatting>
  <conditionalFormatting sqref="C4:I4">
    <cfRule type="cellIs" dxfId="125" priority="5" operator="equal">
      <formula>0</formula>
    </cfRule>
  </conditionalFormatting>
  <conditionalFormatting sqref="D5:L8">
    <cfRule type="cellIs" dxfId="124" priority="3" operator="equal">
      <formula>0</formula>
    </cfRule>
  </conditionalFormatting>
  <conditionalFormatting sqref="C33:H33 C36 C28:H28">
    <cfRule type="cellIs" dxfId="123" priority="2" operator="equal">
      <formula>0</formula>
    </cfRule>
  </conditionalFormatting>
  <conditionalFormatting sqref="D1">
    <cfRule type="cellIs" dxfId="122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40"/>
  <sheetViews>
    <sheetView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5.28515625" style="1" customWidth="1"/>
    <col min="13" max="13" width="4" style="1" customWidth="1"/>
    <col min="14" max="14" width="4.85546875" style="1" customWidth="1"/>
    <col min="15" max="15" width="3.28515625" style="1" customWidth="1"/>
    <col min="16" max="16" width="3.8554687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73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P28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A34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2.75" x14ac:dyDescent="0.2">
      <c r="A14" s="90"/>
      <c r="B14" s="90"/>
      <c r="C14" s="103" t="s">
        <v>74</v>
      </c>
      <c r="D14" s="97"/>
      <c r="E14" s="104"/>
      <c r="F14" s="105"/>
      <c r="G14" s="61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2.75" x14ac:dyDescent="0.2">
      <c r="A15" s="90">
        <v>1</v>
      </c>
      <c r="B15" s="90"/>
      <c r="C15" s="96" t="s">
        <v>75</v>
      </c>
      <c r="D15" s="97" t="s">
        <v>66</v>
      </c>
      <c r="E15" s="106">
        <v>245.2</v>
      </c>
      <c r="F15" s="94"/>
      <c r="G15" s="61"/>
      <c r="H15" s="45">
        <f t="shared" ref="H15:H27" si="0">ROUND(F15*G15,2)</f>
        <v>0</v>
      </c>
      <c r="I15" s="94"/>
      <c r="J15" s="94"/>
      <c r="K15" s="46">
        <f t="shared" ref="K15:K27" si="1">SUM(H15:J15)</f>
        <v>0</v>
      </c>
      <c r="L15" s="47">
        <f t="shared" ref="L15:L27" si="2">ROUND(E15*F15,2)</f>
        <v>0</v>
      </c>
      <c r="M15" s="45">
        <f t="shared" ref="M15:M27" si="3">ROUND(H15*E15,2)</f>
        <v>0</v>
      </c>
      <c r="N15" s="45">
        <f t="shared" ref="N15:N27" si="4">ROUND(I15*E15,2)</f>
        <v>0</v>
      </c>
      <c r="O15" s="45">
        <f t="shared" ref="O15:O27" si="5">ROUND(J15*E15,2)</f>
        <v>0</v>
      </c>
      <c r="P15" s="46">
        <f t="shared" ref="P15:P27" si="6">SUM(M15:O15)</f>
        <v>0</v>
      </c>
    </row>
    <row r="16" spans="1:16" ht="12.75" x14ac:dyDescent="0.2">
      <c r="A16" s="90">
        <v>2</v>
      </c>
      <c r="B16" s="90"/>
      <c r="C16" s="102" t="s">
        <v>76</v>
      </c>
      <c r="D16" s="97" t="s">
        <v>66</v>
      </c>
      <c r="E16" s="106">
        <f>E15</f>
        <v>245.2</v>
      </c>
      <c r="F16" s="94"/>
      <c r="G16" s="61"/>
      <c r="H16" s="45">
        <f t="shared" si="0"/>
        <v>0</v>
      </c>
      <c r="I16" s="94"/>
      <c r="J16" s="9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51" x14ac:dyDescent="0.2">
      <c r="A17" s="90">
        <v>3</v>
      </c>
      <c r="B17" s="90"/>
      <c r="C17" s="96" t="s">
        <v>77</v>
      </c>
      <c r="D17" s="101" t="s">
        <v>66</v>
      </c>
      <c r="E17" s="106">
        <f>E15-E18</f>
        <v>241.99</v>
      </c>
      <c r="F17" s="94"/>
      <c r="G17" s="61"/>
      <c r="H17" s="45">
        <f t="shared" si="0"/>
        <v>0</v>
      </c>
      <c r="I17" s="94"/>
      <c r="J17" s="9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76.5" x14ac:dyDescent="0.2">
      <c r="A18" s="90">
        <v>4</v>
      </c>
      <c r="B18" s="90"/>
      <c r="C18" s="96" t="s">
        <v>78</v>
      </c>
      <c r="D18" s="101" t="s">
        <v>66</v>
      </c>
      <c r="E18" s="106">
        <f>8.2*0.3+3*0.25</f>
        <v>3.21</v>
      </c>
      <c r="F18" s="94"/>
      <c r="G18" s="61"/>
      <c r="H18" s="45">
        <f t="shared" si="0"/>
        <v>0</v>
      </c>
      <c r="I18" s="94"/>
      <c r="J18" s="9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25.5" x14ac:dyDescent="0.2">
      <c r="A19" s="90">
        <v>5</v>
      </c>
      <c r="B19" s="90"/>
      <c r="C19" s="96" t="s">
        <v>79</v>
      </c>
      <c r="D19" s="101" t="s">
        <v>66</v>
      </c>
      <c r="E19" s="106">
        <v>88.5</v>
      </c>
      <c r="F19" s="94"/>
      <c r="G19" s="61"/>
      <c r="H19" s="45">
        <f t="shared" si="0"/>
        <v>0</v>
      </c>
      <c r="I19" s="94"/>
      <c r="J19" s="9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5.5" x14ac:dyDescent="0.2">
      <c r="A20" s="90">
        <v>6</v>
      </c>
      <c r="B20" s="90"/>
      <c r="C20" s="102" t="s">
        <v>69</v>
      </c>
      <c r="D20" s="101" t="s">
        <v>66</v>
      </c>
      <c r="E20" s="106">
        <v>245.2</v>
      </c>
      <c r="F20" s="94"/>
      <c r="G20" s="61"/>
      <c r="H20" s="45">
        <f t="shared" si="0"/>
        <v>0</v>
      </c>
      <c r="I20" s="94"/>
      <c r="J20" s="9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38.25" x14ac:dyDescent="0.2">
      <c r="A21" s="90">
        <v>7</v>
      </c>
      <c r="B21" s="90"/>
      <c r="C21" s="102" t="s">
        <v>80</v>
      </c>
      <c r="D21" s="101" t="s">
        <v>66</v>
      </c>
      <c r="E21" s="106">
        <v>245.2</v>
      </c>
      <c r="F21" s="94"/>
      <c r="G21" s="61"/>
      <c r="H21" s="45">
        <f t="shared" si="0"/>
        <v>0</v>
      </c>
      <c r="I21" s="94"/>
      <c r="J21" s="9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5" x14ac:dyDescent="0.25">
      <c r="A22" s="107"/>
      <c r="B22" s="108"/>
      <c r="C22" s="109" t="s">
        <v>81</v>
      </c>
      <c r="D22" s="106"/>
      <c r="E22" s="106"/>
      <c r="F22" s="94"/>
      <c r="G22" s="61"/>
      <c r="H22" s="45">
        <f t="shared" si="0"/>
        <v>0</v>
      </c>
      <c r="I22" s="94"/>
      <c r="J22" s="9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5" x14ac:dyDescent="0.25">
      <c r="A23" s="107">
        <v>8</v>
      </c>
      <c r="B23" s="108"/>
      <c r="C23" s="110" t="s">
        <v>82</v>
      </c>
      <c r="D23" s="93" t="s">
        <v>60</v>
      </c>
      <c r="E23" s="104">
        <v>80</v>
      </c>
      <c r="F23" s="94"/>
      <c r="G23" s="61"/>
      <c r="H23" s="45">
        <f t="shared" si="0"/>
        <v>0</v>
      </c>
      <c r="I23" s="94"/>
      <c r="J23" s="9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5" x14ac:dyDescent="0.25">
      <c r="A24" s="107">
        <v>9</v>
      </c>
      <c r="B24" s="108"/>
      <c r="C24" s="96" t="s">
        <v>83</v>
      </c>
      <c r="D24" s="97" t="s">
        <v>66</v>
      </c>
      <c r="E24" s="106">
        <v>340</v>
      </c>
      <c r="F24" s="94"/>
      <c r="G24" s="61"/>
      <c r="H24" s="45">
        <f t="shared" si="0"/>
        <v>0</v>
      </c>
      <c r="I24" s="94"/>
      <c r="J24" s="9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5" x14ac:dyDescent="0.25">
      <c r="A25" s="107">
        <v>10</v>
      </c>
      <c r="B25" s="108"/>
      <c r="C25" s="96" t="s">
        <v>84</v>
      </c>
      <c r="D25" s="97" t="s">
        <v>66</v>
      </c>
      <c r="E25" s="106">
        <v>340</v>
      </c>
      <c r="F25" s="94"/>
      <c r="G25" s="61"/>
      <c r="H25" s="45">
        <f t="shared" si="0"/>
        <v>0</v>
      </c>
      <c r="I25" s="94"/>
      <c r="J25" s="9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5" x14ac:dyDescent="0.25">
      <c r="A26" s="107">
        <v>11</v>
      </c>
      <c r="B26" s="108"/>
      <c r="C26" s="96" t="s">
        <v>85</v>
      </c>
      <c r="D26" s="97" t="s">
        <v>86</v>
      </c>
      <c r="E26" s="106">
        <v>1</v>
      </c>
      <c r="F26" s="94"/>
      <c r="G26" s="61"/>
      <c r="H26" s="45">
        <f t="shared" si="0"/>
        <v>0</v>
      </c>
      <c r="I26" s="94"/>
      <c r="J26" s="9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6.25" thickBot="1" x14ac:dyDescent="0.3">
      <c r="A27" s="107">
        <v>12</v>
      </c>
      <c r="B27" s="108"/>
      <c r="C27" s="102" t="s">
        <v>87</v>
      </c>
      <c r="D27" s="101" t="s">
        <v>86</v>
      </c>
      <c r="E27" s="93">
        <v>1</v>
      </c>
      <c r="F27" s="94"/>
      <c r="G27" s="61"/>
      <c r="H27" s="45">
        <f t="shared" si="0"/>
        <v>0</v>
      </c>
      <c r="I27" s="94"/>
      <c r="J27" s="9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2" thickBot="1" x14ac:dyDescent="0.25">
      <c r="A28" s="206" t="s">
        <v>237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64">
        <f>SUM(L14:L27)</f>
        <v>0</v>
      </c>
      <c r="M28" s="65">
        <f>SUM(M14:M27)</f>
        <v>0</v>
      </c>
      <c r="N28" s="65">
        <f>SUM(N14:N27)</f>
        <v>0</v>
      </c>
      <c r="O28" s="65">
        <f>SUM(O14:O27)</f>
        <v>0</v>
      </c>
      <c r="P28" s="66">
        <f>SUM(P14:P27)</f>
        <v>0</v>
      </c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14</v>
      </c>
      <c r="B31" s="17"/>
      <c r="C31" s="205">
        <f>'Kops a'!C31:H31</f>
        <v>0</v>
      </c>
      <c r="D31" s="205"/>
      <c r="E31" s="205"/>
      <c r="F31" s="205"/>
      <c r="G31" s="205"/>
      <c r="H31" s="205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42" t="s">
        <v>15</v>
      </c>
      <c r="D32" s="142"/>
      <c r="E32" s="142"/>
      <c r="F32" s="142"/>
      <c r="G32" s="142"/>
      <c r="H32" s="142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3" t="str">
        <f>'Kops a'!A34</f>
        <v xml:space="preserve">Tāme sastādīta </v>
      </c>
      <c r="B34" s="84"/>
      <c r="C34" s="84"/>
      <c r="D34" s="8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37</v>
      </c>
      <c r="B36" s="17"/>
      <c r="C36" s="205">
        <f>'Kops a'!C36:H36</f>
        <v>0</v>
      </c>
      <c r="D36" s="205"/>
      <c r="E36" s="205"/>
      <c r="F36" s="205"/>
      <c r="G36" s="205"/>
      <c r="H36" s="205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42" t="s">
        <v>15</v>
      </c>
      <c r="D37" s="142"/>
      <c r="E37" s="142"/>
      <c r="F37" s="142"/>
      <c r="G37" s="142"/>
      <c r="H37" s="142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3" t="s">
        <v>54</v>
      </c>
      <c r="B39" s="84"/>
      <c r="C39" s="88">
        <f>'Kops a'!C39</f>
        <v>0</v>
      </c>
      <c r="D39" s="48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C37:H37"/>
    <mergeCell ref="C4:I4"/>
    <mergeCell ref="F12:K12"/>
    <mergeCell ref="A9:F9"/>
    <mergeCell ref="J9:M9"/>
    <mergeCell ref="D8:L8"/>
    <mergeCell ref="A28:K28"/>
    <mergeCell ref="C31:H31"/>
    <mergeCell ref="C32:H32"/>
    <mergeCell ref="C36:H36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27 I14:J27 D14:G27">
    <cfRule type="cellIs" dxfId="119" priority="22" operator="equal">
      <formula>0</formula>
    </cfRule>
  </conditionalFormatting>
  <conditionalFormatting sqref="N9:O9">
    <cfRule type="cellIs" dxfId="118" priority="21" operator="equal">
      <formula>0</formula>
    </cfRule>
  </conditionalFormatting>
  <conditionalFormatting sqref="A9:F9">
    <cfRule type="containsText" dxfId="117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6" priority="18" operator="equal">
      <formula>0</formula>
    </cfRule>
  </conditionalFormatting>
  <conditionalFormatting sqref="O10">
    <cfRule type="cellIs" dxfId="115" priority="17" operator="equal">
      <formula>"20__. gada __. _________"</formula>
    </cfRule>
  </conditionalFormatting>
  <conditionalFormatting sqref="A28:K28">
    <cfRule type="containsText" dxfId="114" priority="16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H14:H27 K14:P27 L28:P28">
    <cfRule type="cellIs" dxfId="113" priority="11" operator="equal">
      <formula>0</formula>
    </cfRule>
  </conditionalFormatting>
  <conditionalFormatting sqref="C4:I4">
    <cfRule type="cellIs" dxfId="112" priority="10" operator="equal">
      <formula>0</formula>
    </cfRule>
  </conditionalFormatting>
  <conditionalFormatting sqref="C14:C27">
    <cfRule type="cellIs" dxfId="111" priority="9" operator="equal">
      <formula>0</formula>
    </cfRule>
  </conditionalFormatting>
  <conditionalFormatting sqref="D5:L8">
    <cfRule type="cellIs" dxfId="110" priority="8" operator="equal">
      <formula>0</formula>
    </cfRule>
  </conditionalFormatting>
  <conditionalFormatting sqref="P10">
    <cfRule type="cellIs" dxfId="109" priority="7" operator="equal">
      <formula>"20__. gada __. _________"</formula>
    </cfRule>
  </conditionalFormatting>
  <conditionalFormatting sqref="C36:H36">
    <cfRule type="cellIs" dxfId="108" priority="4" operator="equal">
      <formula>0</formula>
    </cfRule>
  </conditionalFormatting>
  <conditionalFormatting sqref="C31:H31">
    <cfRule type="cellIs" dxfId="107" priority="3" operator="equal">
      <formula>0</formula>
    </cfRule>
  </conditionalFormatting>
  <conditionalFormatting sqref="C36:H36 C39 C31:H31">
    <cfRule type="cellIs" dxfId="106" priority="2" operator="equal">
      <formula>0</formula>
    </cfRule>
  </conditionalFormatting>
  <conditionalFormatting sqref="D1">
    <cfRule type="cellIs" dxfId="105" priority="1" operator="equal">
      <formula>0</formula>
    </cfRule>
  </conditionalFormatting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43"/>
  <sheetViews>
    <sheetView topLeftCell="A4"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5.42578125" style="1" customWidth="1"/>
    <col min="13" max="13" width="4.85546875" style="1" customWidth="1"/>
    <col min="14" max="14" width="4.7109375" style="1" customWidth="1"/>
    <col min="15" max="15" width="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88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P31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A37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5" x14ac:dyDescent="0.25">
      <c r="A14" s="107"/>
      <c r="B14" s="108"/>
      <c r="C14" s="109" t="s">
        <v>89</v>
      </c>
      <c r="D14" s="106"/>
      <c r="E14" s="104"/>
      <c r="F14" s="105"/>
      <c r="G14" s="111"/>
      <c r="H14" s="61">
        <f>ROUND(F14*G14,2)</f>
        <v>0</v>
      </c>
      <c r="I14" s="105"/>
      <c r="J14" s="105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5.5" x14ac:dyDescent="0.2">
      <c r="A15" s="90">
        <v>1</v>
      </c>
      <c r="B15" s="112"/>
      <c r="C15" s="110" t="s">
        <v>90</v>
      </c>
      <c r="D15" s="93" t="s">
        <v>72</v>
      </c>
      <c r="E15" s="106">
        <v>140</v>
      </c>
      <c r="F15" s="94"/>
      <c r="G15" s="95"/>
      <c r="H15" s="45">
        <f t="shared" ref="H15:H30" si="0">ROUND(F15*G15,2)</f>
        <v>0</v>
      </c>
      <c r="I15" s="94"/>
      <c r="J15" s="94"/>
      <c r="K15" s="46">
        <f t="shared" ref="K15:K30" si="1">SUM(H15:J15)</f>
        <v>0</v>
      </c>
      <c r="L15" s="47">
        <f t="shared" ref="L15:L30" si="2">ROUND(E15*F15,2)</f>
        <v>0</v>
      </c>
      <c r="M15" s="45">
        <f t="shared" ref="M15:M30" si="3">ROUND(H15*E15,2)</f>
        <v>0</v>
      </c>
      <c r="N15" s="45">
        <f t="shared" ref="N15:N30" si="4">ROUND(I15*E15,2)</f>
        <v>0</v>
      </c>
      <c r="O15" s="45">
        <f t="shared" ref="O15:O30" si="5">ROUND(J15*E15,2)</f>
        <v>0</v>
      </c>
      <c r="P15" s="46">
        <f t="shared" ref="P15:P30" si="6">SUM(M15:O15)</f>
        <v>0</v>
      </c>
    </row>
    <row r="16" spans="1:16" ht="12.75" x14ac:dyDescent="0.2">
      <c r="A16" s="90">
        <v>2</v>
      </c>
      <c r="B16" s="90"/>
      <c r="C16" s="113" t="s">
        <v>91</v>
      </c>
      <c r="D16" s="114" t="s">
        <v>86</v>
      </c>
      <c r="E16" s="104">
        <v>6</v>
      </c>
      <c r="F16" s="105"/>
      <c r="G16" s="111"/>
      <c r="H16" s="45">
        <f t="shared" si="0"/>
        <v>0</v>
      </c>
      <c r="I16" s="94"/>
      <c r="J16" s="9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51" x14ac:dyDescent="0.2">
      <c r="A17" s="90">
        <v>3</v>
      </c>
      <c r="B17" s="90"/>
      <c r="C17" s="115" t="s">
        <v>92</v>
      </c>
      <c r="D17" s="114" t="s">
        <v>86</v>
      </c>
      <c r="E17" s="104">
        <v>2</v>
      </c>
      <c r="F17" s="105"/>
      <c r="G17" s="111"/>
      <c r="H17" s="45">
        <f t="shared" si="0"/>
        <v>0</v>
      </c>
      <c r="I17" s="94"/>
      <c r="J17" s="9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51" x14ac:dyDescent="0.2">
      <c r="A18" s="90">
        <v>4</v>
      </c>
      <c r="B18" s="90"/>
      <c r="C18" s="115" t="s">
        <v>93</v>
      </c>
      <c r="D18" s="114" t="s">
        <v>86</v>
      </c>
      <c r="E18" s="104">
        <v>2</v>
      </c>
      <c r="F18" s="105"/>
      <c r="G18" s="111"/>
      <c r="H18" s="45">
        <f t="shared" si="0"/>
        <v>0</v>
      </c>
      <c r="I18" s="94"/>
      <c r="J18" s="9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51" x14ac:dyDescent="0.2">
      <c r="A19" s="90">
        <v>5</v>
      </c>
      <c r="B19" s="90"/>
      <c r="C19" s="115" t="s">
        <v>94</v>
      </c>
      <c r="D19" s="114" t="s">
        <v>86</v>
      </c>
      <c r="E19" s="104">
        <v>2</v>
      </c>
      <c r="F19" s="105"/>
      <c r="G19" s="111"/>
      <c r="H19" s="45">
        <f t="shared" si="0"/>
        <v>0</v>
      </c>
      <c r="I19" s="94"/>
      <c r="J19" s="9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5.5" x14ac:dyDescent="0.2">
      <c r="A20" s="90">
        <v>6</v>
      </c>
      <c r="B20" s="90"/>
      <c r="C20" s="116" t="s">
        <v>95</v>
      </c>
      <c r="D20" s="100" t="s">
        <v>72</v>
      </c>
      <c r="E20" s="104">
        <v>8.1</v>
      </c>
      <c r="F20" s="105"/>
      <c r="G20" s="111"/>
      <c r="H20" s="45">
        <f t="shared" si="0"/>
        <v>0</v>
      </c>
      <c r="I20" s="94"/>
      <c r="J20" s="9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25.5" x14ac:dyDescent="0.2">
      <c r="A21" s="90">
        <v>7</v>
      </c>
      <c r="B21" s="90"/>
      <c r="C21" s="113" t="s">
        <v>96</v>
      </c>
      <c r="D21" s="114" t="s">
        <v>72</v>
      </c>
      <c r="E21" s="104">
        <v>38.5</v>
      </c>
      <c r="F21" s="105"/>
      <c r="G21" s="111"/>
      <c r="H21" s="45">
        <f t="shared" si="0"/>
        <v>0</v>
      </c>
      <c r="I21" s="94"/>
      <c r="J21" s="9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5.5" x14ac:dyDescent="0.2">
      <c r="A22" s="90">
        <v>8</v>
      </c>
      <c r="B22" s="90"/>
      <c r="C22" s="116" t="s">
        <v>97</v>
      </c>
      <c r="D22" s="114" t="s">
        <v>72</v>
      </c>
      <c r="E22" s="104">
        <v>49.1</v>
      </c>
      <c r="F22" s="105"/>
      <c r="G22" s="111"/>
      <c r="H22" s="45">
        <f t="shared" si="0"/>
        <v>0</v>
      </c>
      <c r="I22" s="94"/>
      <c r="J22" s="9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5.5" x14ac:dyDescent="0.2">
      <c r="A23" s="90">
        <v>9</v>
      </c>
      <c r="B23" s="90"/>
      <c r="C23" s="110" t="s">
        <v>98</v>
      </c>
      <c r="D23" s="101" t="s">
        <v>66</v>
      </c>
      <c r="E23" s="93">
        <f>E22*0.5</f>
        <v>24.55</v>
      </c>
      <c r="F23" s="94"/>
      <c r="G23" s="95"/>
      <c r="H23" s="45">
        <f t="shared" si="0"/>
        <v>0</v>
      </c>
      <c r="I23" s="94"/>
      <c r="J23" s="9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2.75" x14ac:dyDescent="0.2">
      <c r="A24" s="90"/>
      <c r="B24" s="90"/>
      <c r="C24" s="91" t="s">
        <v>99</v>
      </c>
      <c r="D24" s="101"/>
      <c r="E24" s="93"/>
      <c r="F24" s="94"/>
      <c r="G24" s="95"/>
      <c r="H24" s="45">
        <f t="shared" si="0"/>
        <v>0</v>
      </c>
      <c r="I24" s="94"/>
      <c r="J24" s="9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2.75" x14ac:dyDescent="0.2">
      <c r="A25" s="90">
        <v>10</v>
      </c>
      <c r="B25" s="90"/>
      <c r="C25" s="102" t="s">
        <v>100</v>
      </c>
      <c r="D25" s="101" t="s">
        <v>86</v>
      </c>
      <c r="E25" s="93">
        <v>2</v>
      </c>
      <c r="F25" s="94"/>
      <c r="G25" s="95"/>
      <c r="H25" s="45">
        <f t="shared" si="0"/>
        <v>0</v>
      </c>
      <c r="I25" s="94"/>
      <c r="J25" s="9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38.25" x14ac:dyDescent="0.2">
      <c r="A26" s="90">
        <v>11</v>
      </c>
      <c r="B26" s="90"/>
      <c r="C26" s="116" t="s">
        <v>101</v>
      </c>
      <c r="D26" s="100" t="s">
        <v>102</v>
      </c>
      <c r="E26" s="93">
        <v>1</v>
      </c>
      <c r="F26" s="94"/>
      <c r="G26" s="95"/>
      <c r="H26" s="45">
        <f t="shared" si="0"/>
        <v>0</v>
      </c>
      <c r="I26" s="94"/>
      <c r="J26" s="9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38.25" x14ac:dyDescent="0.2">
      <c r="A27" s="90">
        <v>12</v>
      </c>
      <c r="B27" s="90"/>
      <c r="C27" s="116" t="s">
        <v>103</v>
      </c>
      <c r="D27" s="100" t="s">
        <v>102</v>
      </c>
      <c r="E27" s="93">
        <v>1</v>
      </c>
      <c r="F27" s="94"/>
      <c r="G27" s="95"/>
      <c r="H27" s="45">
        <f t="shared" si="0"/>
        <v>0</v>
      </c>
      <c r="I27" s="94"/>
      <c r="J27" s="9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51" x14ac:dyDescent="0.2">
      <c r="A28" s="90">
        <v>13</v>
      </c>
      <c r="B28" s="90"/>
      <c r="C28" s="116" t="s">
        <v>104</v>
      </c>
      <c r="D28" s="100" t="s">
        <v>86</v>
      </c>
      <c r="E28" s="100">
        <v>1</v>
      </c>
      <c r="F28" s="94"/>
      <c r="G28" s="95"/>
      <c r="H28" s="45">
        <f t="shared" si="0"/>
        <v>0</v>
      </c>
      <c r="I28" s="94"/>
      <c r="J28" s="94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38.25" x14ac:dyDescent="0.2">
      <c r="A29" s="90">
        <v>14</v>
      </c>
      <c r="B29" s="90"/>
      <c r="C29" s="116" t="s">
        <v>105</v>
      </c>
      <c r="D29" s="100" t="s">
        <v>106</v>
      </c>
      <c r="E29" s="93">
        <v>1</v>
      </c>
      <c r="F29" s="94"/>
      <c r="G29" s="95"/>
      <c r="H29" s="45">
        <f t="shared" si="0"/>
        <v>0</v>
      </c>
      <c r="I29" s="94"/>
      <c r="J29" s="94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39" thickBot="1" x14ac:dyDescent="0.25">
      <c r="A30" s="90">
        <v>15</v>
      </c>
      <c r="B30" s="90"/>
      <c r="C30" s="116" t="s">
        <v>107</v>
      </c>
      <c r="D30" s="100" t="s">
        <v>106</v>
      </c>
      <c r="E30" s="93">
        <v>1</v>
      </c>
      <c r="F30" s="94"/>
      <c r="G30" s="95"/>
      <c r="H30" s="45">
        <f t="shared" si="0"/>
        <v>0</v>
      </c>
      <c r="I30" s="94"/>
      <c r="J30" s="94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12" thickBot="1" x14ac:dyDescent="0.25">
      <c r="A31" s="206" t="s">
        <v>237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8"/>
      <c r="L31" s="64">
        <f>SUM(L14:L30)</f>
        <v>0</v>
      </c>
      <c r="M31" s="65">
        <f>SUM(M14:M30)</f>
        <v>0</v>
      </c>
      <c r="N31" s="65">
        <f>SUM(N14:N30)</f>
        <v>0</v>
      </c>
      <c r="O31" s="65">
        <f>SUM(O14:O30)</f>
        <v>0</v>
      </c>
      <c r="P31" s="66">
        <f>SUM(P14:P30)</f>
        <v>0</v>
      </c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14</v>
      </c>
      <c r="B34" s="17"/>
      <c r="C34" s="205">
        <f>'Kops a'!C31:H31</f>
        <v>0</v>
      </c>
      <c r="D34" s="205"/>
      <c r="E34" s="205"/>
      <c r="F34" s="205"/>
      <c r="G34" s="205"/>
      <c r="H34" s="205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42" t="s">
        <v>15</v>
      </c>
      <c r="D35" s="142"/>
      <c r="E35" s="142"/>
      <c r="F35" s="142"/>
      <c r="G35" s="142"/>
      <c r="H35" s="142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83" t="str">
        <f>'Kops a'!A34</f>
        <v xml:space="preserve">Tāme sastādīta </v>
      </c>
      <c r="B37" s="84"/>
      <c r="C37" s="84"/>
      <c r="D37" s="84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" t="s">
        <v>37</v>
      </c>
      <c r="B39" s="17"/>
      <c r="C39" s="205">
        <f>'Kops a'!C36:H36</f>
        <v>0</v>
      </c>
      <c r="D39" s="205"/>
      <c r="E39" s="205"/>
      <c r="F39" s="205"/>
      <c r="G39" s="205"/>
      <c r="H39" s="205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42" t="s">
        <v>15</v>
      </c>
      <c r="D40" s="142"/>
      <c r="E40" s="142"/>
      <c r="F40" s="142"/>
      <c r="G40" s="142"/>
      <c r="H40" s="142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83" t="s">
        <v>54</v>
      </c>
      <c r="B42" s="84"/>
      <c r="C42" s="88">
        <f>'Kops a'!C39</f>
        <v>0</v>
      </c>
      <c r="D42" s="48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mergeCells count="22">
    <mergeCell ref="C40:H40"/>
    <mergeCell ref="C4:I4"/>
    <mergeCell ref="F12:K12"/>
    <mergeCell ref="A9:F9"/>
    <mergeCell ref="J9:M9"/>
    <mergeCell ref="D8:L8"/>
    <mergeCell ref="A31:K31"/>
    <mergeCell ref="C34:H34"/>
    <mergeCell ref="C35:H35"/>
    <mergeCell ref="C39:H3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30 I15:J30 D15:G30">
    <cfRule type="cellIs" dxfId="102" priority="26" operator="equal">
      <formula>0</formula>
    </cfRule>
  </conditionalFormatting>
  <conditionalFormatting sqref="N9:O9">
    <cfRule type="cellIs" dxfId="101" priority="25" operator="equal">
      <formula>0</formula>
    </cfRule>
  </conditionalFormatting>
  <conditionalFormatting sqref="A9:F9">
    <cfRule type="containsText" dxfId="100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9" priority="22" operator="equal">
      <formula>0</formula>
    </cfRule>
  </conditionalFormatting>
  <conditionalFormatting sqref="O10">
    <cfRule type="cellIs" dxfId="98" priority="21" operator="equal">
      <formula>"20__. gada __. _________"</formula>
    </cfRule>
  </conditionalFormatting>
  <conditionalFormatting sqref="A31:K31">
    <cfRule type="containsText" dxfId="97" priority="20" operator="containsText" text="Tiešās izmaksas kopā, t. sk. darba devēja sociālais nodoklis __.__% ">
      <formula>NOT(ISERROR(SEARCH("Tiešās izmaksas kopā, t. sk. darba devēja sociālais nodoklis __.__% ",A31)))</formula>
    </cfRule>
  </conditionalFormatting>
  <conditionalFormatting sqref="H14:H30 K14:P30 L31:P31">
    <cfRule type="cellIs" dxfId="96" priority="15" operator="equal">
      <formula>0</formula>
    </cfRule>
  </conditionalFormatting>
  <conditionalFormatting sqref="C4:I4">
    <cfRule type="cellIs" dxfId="95" priority="14" operator="equal">
      <formula>0</formula>
    </cfRule>
  </conditionalFormatting>
  <conditionalFormatting sqref="C15:C30">
    <cfRule type="cellIs" dxfId="94" priority="13" operator="equal">
      <formula>0</formula>
    </cfRule>
  </conditionalFormatting>
  <conditionalFormatting sqref="D5:L8">
    <cfRule type="cellIs" dxfId="93" priority="11" operator="equal">
      <formula>0</formula>
    </cfRule>
  </conditionalFormatting>
  <conditionalFormatting sqref="A14:B14 D14:G14">
    <cfRule type="cellIs" dxfId="92" priority="10" operator="equal">
      <formula>0</formula>
    </cfRule>
  </conditionalFormatting>
  <conditionalFormatting sqref="C14">
    <cfRule type="cellIs" dxfId="91" priority="9" operator="equal">
      <formula>0</formula>
    </cfRule>
  </conditionalFormatting>
  <conditionalFormatting sqref="I14:J14">
    <cfRule type="cellIs" dxfId="90" priority="8" operator="equal">
      <formula>0</formula>
    </cfRule>
  </conditionalFormatting>
  <conditionalFormatting sqref="P10">
    <cfRule type="cellIs" dxfId="89" priority="7" operator="equal">
      <formula>"20__. gada __. _________"</formula>
    </cfRule>
  </conditionalFormatting>
  <conditionalFormatting sqref="C39:H39">
    <cfRule type="cellIs" dxfId="88" priority="4" operator="equal">
      <formula>0</formula>
    </cfRule>
  </conditionalFormatting>
  <conditionalFormatting sqref="C34:H34">
    <cfRule type="cellIs" dxfId="87" priority="3" operator="equal">
      <formula>0</formula>
    </cfRule>
  </conditionalFormatting>
  <conditionalFormatting sqref="C39:H39 C42 C34:H34">
    <cfRule type="cellIs" dxfId="86" priority="2" operator="equal">
      <formula>0</formula>
    </cfRule>
  </conditionalFormatting>
  <conditionalFormatting sqref="D1">
    <cfRule type="cellIs" dxfId="85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51"/>
  <sheetViews>
    <sheetView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5.140625" style="1" customWidth="1"/>
    <col min="15" max="15" width="4.7109375" style="1" customWidth="1"/>
    <col min="16" max="16" width="4.285156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108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P39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A45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2.75" x14ac:dyDescent="0.2">
      <c r="A14" s="90"/>
      <c r="B14" s="90"/>
      <c r="C14" s="103" t="s">
        <v>109</v>
      </c>
      <c r="D14" s="92"/>
      <c r="E14" s="93"/>
      <c r="F14" s="94"/>
      <c r="G14" s="95"/>
      <c r="H14" s="61">
        <f>ROUND(F14*G14,2)</f>
        <v>0</v>
      </c>
      <c r="I14" s="94"/>
      <c r="J14" s="94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5.5" x14ac:dyDescent="0.2">
      <c r="A15" s="90">
        <v>1</v>
      </c>
      <c r="B15" s="90"/>
      <c r="C15" s="96" t="s">
        <v>110</v>
      </c>
      <c r="D15" s="97" t="s">
        <v>66</v>
      </c>
      <c r="E15" s="93">
        <f>131+5+3</f>
        <v>139</v>
      </c>
      <c r="F15" s="94"/>
      <c r="G15" s="95"/>
      <c r="H15" s="45">
        <f t="shared" ref="H15:H38" si="0">ROUND(F15*G15,2)</f>
        <v>0</v>
      </c>
      <c r="I15" s="94"/>
      <c r="J15" s="94"/>
      <c r="K15" s="46">
        <f t="shared" ref="K15:K38" si="1">SUM(H15:J15)</f>
        <v>0</v>
      </c>
      <c r="L15" s="47">
        <f t="shared" ref="L15:L38" si="2">ROUND(E15*F15,2)</f>
        <v>0</v>
      </c>
      <c r="M15" s="45">
        <f t="shared" ref="M15:M38" si="3">ROUND(H15*E15,2)</f>
        <v>0</v>
      </c>
      <c r="N15" s="45">
        <f t="shared" ref="N15:N38" si="4">ROUND(I15*E15,2)</f>
        <v>0</v>
      </c>
      <c r="O15" s="45">
        <f t="shared" ref="O15:O38" si="5">ROUND(J15*E15,2)</f>
        <v>0</v>
      </c>
      <c r="P15" s="46">
        <f t="shared" ref="P15:P38" si="6">SUM(M15:O15)</f>
        <v>0</v>
      </c>
    </row>
    <row r="16" spans="1:16" ht="12.75" x14ac:dyDescent="0.2">
      <c r="A16" s="90">
        <v>2</v>
      </c>
      <c r="B16" s="90"/>
      <c r="C16" s="96" t="s">
        <v>111</v>
      </c>
      <c r="D16" s="97" t="s">
        <v>66</v>
      </c>
      <c r="E16" s="93">
        <f>131+5+3</f>
        <v>139</v>
      </c>
      <c r="F16" s="94"/>
      <c r="G16" s="95"/>
      <c r="H16" s="45">
        <f t="shared" si="0"/>
        <v>0</v>
      </c>
      <c r="I16" s="94"/>
      <c r="J16" s="9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38.25" x14ac:dyDescent="0.2">
      <c r="A17" s="90">
        <v>3</v>
      </c>
      <c r="B17" s="90"/>
      <c r="C17" s="96" t="s">
        <v>235</v>
      </c>
      <c r="D17" s="97" t="s">
        <v>66</v>
      </c>
      <c r="E17" s="93">
        <v>131</v>
      </c>
      <c r="F17" s="94"/>
      <c r="G17" s="95"/>
      <c r="H17" s="45">
        <f t="shared" si="0"/>
        <v>0</v>
      </c>
      <c r="I17" s="94"/>
      <c r="J17" s="9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38.25" x14ac:dyDescent="0.2">
      <c r="A18" s="90">
        <v>4</v>
      </c>
      <c r="B18" s="90"/>
      <c r="C18" s="96" t="s">
        <v>112</v>
      </c>
      <c r="D18" s="97" t="s">
        <v>66</v>
      </c>
      <c r="E18" s="93">
        <v>8</v>
      </c>
      <c r="F18" s="94"/>
      <c r="G18" s="95"/>
      <c r="H18" s="45">
        <f t="shared" ref="H18" si="7">ROUND(F18*G18,2)</f>
        <v>0</v>
      </c>
      <c r="I18" s="94"/>
      <c r="J18" s="94"/>
      <c r="K18" s="46">
        <f t="shared" ref="K18" si="8">SUM(H18:J18)</f>
        <v>0</v>
      </c>
      <c r="L18" s="47">
        <f t="shared" ref="L18" si="9">ROUND(E18*F18,2)</f>
        <v>0</v>
      </c>
      <c r="M18" s="45">
        <f t="shared" ref="M18" si="10">ROUND(H18*E18,2)</f>
        <v>0</v>
      </c>
      <c r="N18" s="45">
        <f t="shared" ref="N18" si="11">ROUND(I18*E18,2)</f>
        <v>0</v>
      </c>
      <c r="O18" s="45">
        <f t="shared" ref="O18" si="12">ROUND(J18*E18,2)</f>
        <v>0</v>
      </c>
      <c r="P18" s="46">
        <f t="shared" ref="P18" si="13">SUM(M18:O18)</f>
        <v>0</v>
      </c>
    </row>
    <row r="19" spans="1:16" ht="25.5" x14ac:dyDescent="0.2">
      <c r="A19" s="90">
        <v>5</v>
      </c>
      <c r="B19" s="90"/>
      <c r="C19" s="96" t="s">
        <v>113</v>
      </c>
      <c r="D19" s="97" t="s">
        <v>66</v>
      </c>
      <c r="E19" s="93">
        <f>131+5+3</f>
        <v>139</v>
      </c>
      <c r="F19" s="94"/>
      <c r="G19" s="95"/>
      <c r="H19" s="45">
        <f t="shared" si="0"/>
        <v>0</v>
      </c>
      <c r="I19" s="94"/>
      <c r="J19" s="9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38.25" x14ac:dyDescent="0.2">
      <c r="A20" s="90">
        <v>6</v>
      </c>
      <c r="B20" s="90"/>
      <c r="C20" s="102" t="s">
        <v>114</v>
      </c>
      <c r="D20" s="101" t="s">
        <v>102</v>
      </c>
      <c r="E20" s="93">
        <v>1</v>
      </c>
      <c r="F20" s="94"/>
      <c r="G20" s="95"/>
      <c r="H20" s="45">
        <f t="shared" si="0"/>
        <v>0</v>
      </c>
      <c r="I20" s="94"/>
      <c r="J20" s="9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38.25" x14ac:dyDescent="0.2">
      <c r="A21" s="90">
        <v>7</v>
      </c>
      <c r="B21" s="90"/>
      <c r="C21" s="102" t="s">
        <v>115</v>
      </c>
      <c r="D21" s="101" t="s">
        <v>60</v>
      </c>
      <c r="E21" s="93">
        <f>(0.03+0.03+0.02)*11</f>
        <v>0.88</v>
      </c>
      <c r="F21" s="94"/>
      <c r="G21" s="95"/>
      <c r="H21" s="45">
        <f t="shared" si="0"/>
        <v>0</v>
      </c>
      <c r="I21" s="94"/>
      <c r="J21" s="9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2.75" x14ac:dyDescent="0.2">
      <c r="A22" s="90"/>
      <c r="B22" s="90"/>
      <c r="C22" s="91" t="s">
        <v>116</v>
      </c>
      <c r="D22" s="101"/>
      <c r="E22" s="93"/>
      <c r="F22" s="94"/>
      <c r="G22" s="95"/>
      <c r="H22" s="45">
        <f t="shared" si="0"/>
        <v>0</v>
      </c>
      <c r="I22" s="94"/>
      <c r="J22" s="9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5.5" x14ac:dyDescent="0.2">
      <c r="A23" s="90">
        <v>8</v>
      </c>
      <c r="B23" s="90"/>
      <c r="C23" s="110" t="s">
        <v>117</v>
      </c>
      <c r="D23" s="93" t="s">
        <v>72</v>
      </c>
      <c r="E23" s="93">
        <f>53.4+28</f>
        <v>81.400000000000006</v>
      </c>
      <c r="F23" s="94"/>
      <c r="G23" s="95"/>
      <c r="H23" s="45">
        <f t="shared" si="0"/>
        <v>0</v>
      </c>
      <c r="I23" s="94"/>
      <c r="J23" s="9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2.75" x14ac:dyDescent="0.2">
      <c r="A24" s="90">
        <v>9</v>
      </c>
      <c r="B24" s="90"/>
      <c r="C24" s="110" t="s">
        <v>118</v>
      </c>
      <c r="D24" s="93" t="s">
        <v>86</v>
      </c>
      <c r="E24" s="93">
        <v>1</v>
      </c>
      <c r="F24" s="94"/>
      <c r="G24" s="95"/>
      <c r="H24" s="45">
        <f t="shared" si="0"/>
        <v>0</v>
      </c>
      <c r="I24" s="94"/>
      <c r="J24" s="9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25.5" x14ac:dyDescent="0.2">
      <c r="A25" s="90">
        <v>10</v>
      </c>
      <c r="B25" s="90"/>
      <c r="C25" s="110" t="s">
        <v>119</v>
      </c>
      <c r="D25" s="93" t="s">
        <v>66</v>
      </c>
      <c r="E25" s="93">
        <v>20</v>
      </c>
      <c r="F25" s="94"/>
      <c r="G25" s="95"/>
      <c r="H25" s="45">
        <f t="shared" si="0"/>
        <v>0</v>
      </c>
      <c r="I25" s="94"/>
      <c r="J25" s="9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2.75" x14ac:dyDescent="0.2">
      <c r="A26" s="90">
        <v>11</v>
      </c>
      <c r="B26" s="90"/>
      <c r="C26" s="110" t="s">
        <v>120</v>
      </c>
      <c r="D26" s="93" t="s">
        <v>72</v>
      </c>
      <c r="E26" s="93">
        <v>26.3</v>
      </c>
      <c r="F26" s="94"/>
      <c r="G26" s="95"/>
      <c r="H26" s="45">
        <f t="shared" si="0"/>
        <v>0</v>
      </c>
      <c r="I26" s="94"/>
      <c r="J26" s="9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5.5" x14ac:dyDescent="0.2">
      <c r="A27" s="90">
        <v>12</v>
      </c>
      <c r="B27" s="90"/>
      <c r="C27" s="116" t="s">
        <v>121</v>
      </c>
      <c r="D27" s="100" t="s">
        <v>60</v>
      </c>
      <c r="E27" s="100">
        <f>0.12+0.17</f>
        <v>0.28999999999999998</v>
      </c>
      <c r="F27" s="105"/>
      <c r="G27" s="111"/>
      <c r="H27" s="45">
        <f t="shared" si="0"/>
        <v>0</v>
      </c>
      <c r="I27" s="105"/>
      <c r="J27" s="105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5.5" x14ac:dyDescent="0.2">
      <c r="A28" s="90">
        <v>13</v>
      </c>
      <c r="B28" s="90"/>
      <c r="C28" s="116" t="s">
        <v>122</v>
      </c>
      <c r="D28" s="100" t="s">
        <v>64</v>
      </c>
      <c r="E28" s="100">
        <v>15.2</v>
      </c>
      <c r="F28" s="105"/>
      <c r="G28" s="111"/>
      <c r="H28" s="45">
        <f t="shared" si="0"/>
        <v>0</v>
      </c>
      <c r="I28" s="105"/>
      <c r="J28" s="105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25.5" x14ac:dyDescent="0.2">
      <c r="A29" s="90">
        <v>14</v>
      </c>
      <c r="B29" s="90"/>
      <c r="C29" s="116" t="s">
        <v>123</v>
      </c>
      <c r="D29" s="100" t="s">
        <v>60</v>
      </c>
      <c r="E29" s="100">
        <f>0.04+0.01+0.01</f>
        <v>0.06</v>
      </c>
      <c r="F29" s="105"/>
      <c r="G29" s="111"/>
      <c r="H29" s="45">
        <f t="shared" si="0"/>
        <v>0</v>
      </c>
      <c r="I29" s="105"/>
      <c r="J29" s="105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25.5" x14ac:dyDescent="0.2">
      <c r="A30" s="90">
        <v>15</v>
      </c>
      <c r="B30" s="90"/>
      <c r="C30" s="110" t="s">
        <v>124</v>
      </c>
      <c r="D30" s="93" t="s">
        <v>66</v>
      </c>
      <c r="E30" s="93">
        <v>23.7</v>
      </c>
      <c r="F30" s="94"/>
      <c r="G30" s="95"/>
      <c r="H30" s="45">
        <f t="shared" si="0"/>
        <v>0</v>
      </c>
      <c r="I30" s="94"/>
      <c r="J30" s="94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12.75" x14ac:dyDescent="0.2">
      <c r="A31" s="90">
        <v>16</v>
      </c>
      <c r="B31" s="90"/>
      <c r="C31" s="110" t="s">
        <v>125</v>
      </c>
      <c r="D31" s="93" t="s">
        <v>66</v>
      </c>
      <c r="E31" s="93">
        <v>23.7</v>
      </c>
      <c r="F31" s="94"/>
      <c r="G31" s="95"/>
      <c r="H31" s="45">
        <f t="shared" si="0"/>
        <v>0</v>
      </c>
      <c r="I31" s="94"/>
      <c r="J31" s="94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38.25" x14ac:dyDescent="0.2">
      <c r="A32" s="90">
        <v>17</v>
      </c>
      <c r="B32" s="90"/>
      <c r="C32" s="110" t="s">
        <v>126</v>
      </c>
      <c r="D32" s="93" t="s">
        <v>66</v>
      </c>
      <c r="E32" s="93">
        <v>23.7</v>
      </c>
      <c r="F32" s="94"/>
      <c r="G32" s="95"/>
      <c r="H32" s="45">
        <f t="shared" si="0"/>
        <v>0</v>
      </c>
      <c r="I32" s="94"/>
      <c r="J32" s="94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25.5" x14ac:dyDescent="0.2">
      <c r="A33" s="90">
        <v>18</v>
      </c>
      <c r="B33" s="90"/>
      <c r="C33" s="110" t="s">
        <v>127</v>
      </c>
      <c r="D33" s="93" t="s">
        <v>66</v>
      </c>
      <c r="E33" s="93">
        <v>36.299999999999997</v>
      </c>
      <c r="F33" s="117"/>
      <c r="G33" s="118"/>
      <c r="H33" s="45">
        <f t="shared" si="0"/>
        <v>0</v>
      </c>
      <c r="I33" s="117"/>
      <c r="J33" s="94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25.5" x14ac:dyDescent="0.2">
      <c r="A34" s="90">
        <v>19</v>
      </c>
      <c r="B34" s="90"/>
      <c r="C34" s="110" t="s">
        <v>128</v>
      </c>
      <c r="D34" s="93" t="s">
        <v>66</v>
      </c>
      <c r="E34" s="93">
        <f>2.18*1.5+1.2*0.45</f>
        <v>3.81</v>
      </c>
      <c r="F34" s="117"/>
      <c r="G34" s="118"/>
      <c r="H34" s="45">
        <f t="shared" si="0"/>
        <v>0</v>
      </c>
      <c r="I34" s="117"/>
      <c r="J34" s="94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25.5" x14ac:dyDescent="0.2">
      <c r="A35" s="90">
        <v>20</v>
      </c>
      <c r="B35" s="90"/>
      <c r="C35" s="110" t="s">
        <v>129</v>
      </c>
      <c r="D35" s="93" t="s">
        <v>72</v>
      </c>
      <c r="E35" s="93">
        <v>53.4</v>
      </c>
      <c r="F35" s="117"/>
      <c r="G35" s="118"/>
      <c r="H35" s="45">
        <f t="shared" si="0"/>
        <v>0</v>
      </c>
      <c r="I35" s="117"/>
      <c r="J35" s="94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25.5" x14ac:dyDescent="0.2">
      <c r="A36" s="90">
        <v>21</v>
      </c>
      <c r="B36" s="90"/>
      <c r="C36" s="110" t="s">
        <v>130</v>
      </c>
      <c r="D36" s="93" t="s">
        <v>72</v>
      </c>
      <c r="E36" s="93">
        <v>22.1</v>
      </c>
      <c r="F36" s="117"/>
      <c r="G36" s="118"/>
      <c r="H36" s="45">
        <f t="shared" si="0"/>
        <v>0</v>
      </c>
      <c r="I36" s="117"/>
      <c r="J36" s="94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25.5" x14ac:dyDescent="0.2">
      <c r="A37" s="90">
        <v>22</v>
      </c>
      <c r="B37" s="90"/>
      <c r="C37" s="110" t="s">
        <v>131</v>
      </c>
      <c r="D37" s="93" t="s">
        <v>72</v>
      </c>
      <c r="E37" s="93">
        <v>28</v>
      </c>
      <c r="F37" s="117"/>
      <c r="G37" s="118"/>
      <c r="H37" s="45">
        <f t="shared" si="0"/>
        <v>0</v>
      </c>
      <c r="I37" s="117"/>
      <c r="J37" s="94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6.25" thickBot="1" x14ac:dyDescent="0.25">
      <c r="A38" s="90">
        <v>23</v>
      </c>
      <c r="B38" s="90"/>
      <c r="C38" s="110" t="s">
        <v>132</v>
      </c>
      <c r="D38" s="93" t="s">
        <v>72</v>
      </c>
      <c r="E38" s="93">
        <v>15.5</v>
      </c>
      <c r="F38" s="117"/>
      <c r="G38" s="118"/>
      <c r="H38" s="45">
        <f t="shared" si="0"/>
        <v>0</v>
      </c>
      <c r="I38" s="117"/>
      <c r="J38" s="94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2" thickBot="1" x14ac:dyDescent="0.25">
      <c r="A39" s="206" t="s">
        <v>237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8"/>
      <c r="L39" s="64">
        <f>SUM(L14:L38)</f>
        <v>0</v>
      </c>
      <c r="M39" s="65">
        <f>SUM(M14:M38)</f>
        <v>0</v>
      </c>
      <c r="N39" s="65">
        <f>SUM(N14:N38)</f>
        <v>0</v>
      </c>
      <c r="O39" s="65">
        <f>SUM(O14:O38)</f>
        <v>0</v>
      </c>
      <c r="P39" s="66">
        <f>SUM(P14:P38)</f>
        <v>0</v>
      </c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14</v>
      </c>
      <c r="B42" s="17"/>
      <c r="C42" s="205">
        <f>'Kops a'!C31:H31</f>
        <v>0</v>
      </c>
      <c r="D42" s="205"/>
      <c r="E42" s="205"/>
      <c r="F42" s="205"/>
      <c r="G42" s="205"/>
      <c r="H42" s="205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42" t="s">
        <v>15</v>
      </c>
      <c r="D43" s="142"/>
      <c r="E43" s="142"/>
      <c r="F43" s="142"/>
      <c r="G43" s="142"/>
      <c r="H43" s="142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83" t="str">
        <f>'Kops a'!A34</f>
        <v xml:space="preserve">Tāme sastādīta </v>
      </c>
      <c r="B45" s="84"/>
      <c r="C45" s="84"/>
      <c r="D45" s="84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" t="s">
        <v>37</v>
      </c>
      <c r="B47" s="17"/>
      <c r="C47" s="205">
        <f>'Kops a'!C36:H36</f>
        <v>0</v>
      </c>
      <c r="D47" s="205"/>
      <c r="E47" s="205"/>
      <c r="F47" s="205"/>
      <c r="G47" s="205"/>
      <c r="H47" s="205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42" t="s">
        <v>15</v>
      </c>
      <c r="D48" s="142"/>
      <c r="E48" s="142"/>
      <c r="F48" s="142"/>
      <c r="G48" s="142"/>
      <c r="H48" s="142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83" t="s">
        <v>54</v>
      </c>
      <c r="B50" s="84"/>
      <c r="C50" s="88">
        <f>'Kops a'!C39</f>
        <v>0</v>
      </c>
      <c r="D50" s="48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</sheetData>
  <mergeCells count="22"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C47:H4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16 I15:J17 D15:G17 D19:G38 I19:J38 B19:B21 B17 A17:A21 A22:B38">
    <cfRule type="cellIs" dxfId="82" priority="31" operator="equal">
      <formula>0</formula>
    </cfRule>
  </conditionalFormatting>
  <conditionalFormatting sqref="N9:O9">
    <cfRule type="cellIs" dxfId="81" priority="30" operator="equal">
      <formula>0</formula>
    </cfRule>
  </conditionalFormatting>
  <conditionalFormatting sqref="A9:F9">
    <cfRule type="containsText" dxfId="80" priority="2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9" priority="27" operator="equal">
      <formula>0</formula>
    </cfRule>
  </conditionalFormatting>
  <conditionalFormatting sqref="O10">
    <cfRule type="cellIs" dxfId="78" priority="26" operator="equal">
      <formula>"20__. gada __. _________"</formula>
    </cfRule>
  </conditionalFormatting>
  <conditionalFormatting sqref="A39:K39">
    <cfRule type="containsText" dxfId="77" priority="25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H14:H17 K14:P17 L39:P39 K19:P38 H19:H38">
    <cfRule type="cellIs" dxfId="76" priority="20" operator="equal">
      <formula>0</formula>
    </cfRule>
  </conditionalFormatting>
  <conditionalFormatting sqref="C4:I4">
    <cfRule type="cellIs" dxfId="75" priority="19" operator="equal">
      <formula>0</formula>
    </cfRule>
  </conditionalFormatting>
  <conditionalFormatting sqref="C15:C38">
    <cfRule type="cellIs" dxfId="74" priority="18" operator="equal">
      <formula>0</formula>
    </cfRule>
  </conditionalFormatting>
  <conditionalFormatting sqref="D5:L8">
    <cfRule type="cellIs" dxfId="73" priority="16" operator="equal">
      <formula>0</formula>
    </cfRule>
  </conditionalFormatting>
  <conditionalFormatting sqref="A14:B14 D14:G14">
    <cfRule type="cellIs" dxfId="72" priority="15" operator="equal">
      <formula>0</formula>
    </cfRule>
  </conditionalFormatting>
  <conditionalFormatting sqref="C14">
    <cfRule type="cellIs" dxfId="71" priority="14" operator="equal">
      <formula>0</formula>
    </cfRule>
  </conditionalFormatting>
  <conditionalFormatting sqref="I14:J14">
    <cfRule type="cellIs" dxfId="70" priority="13" operator="equal">
      <formula>0</formula>
    </cfRule>
  </conditionalFormatting>
  <conditionalFormatting sqref="P10">
    <cfRule type="cellIs" dxfId="69" priority="12" operator="equal">
      <formula>"20__. gada __. _________"</formula>
    </cfRule>
  </conditionalFormatting>
  <conditionalFormatting sqref="C47:H47">
    <cfRule type="cellIs" dxfId="68" priority="9" operator="equal">
      <formula>0</formula>
    </cfRule>
  </conditionalFormatting>
  <conditionalFormatting sqref="C42:H42">
    <cfRule type="cellIs" dxfId="67" priority="8" operator="equal">
      <formula>0</formula>
    </cfRule>
  </conditionalFormatting>
  <conditionalFormatting sqref="C47:H47 C50 C42:H42">
    <cfRule type="cellIs" dxfId="66" priority="7" operator="equal">
      <formula>0</formula>
    </cfRule>
  </conditionalFormatting>
  <conditionalFormatting sqref="D1">
    <cfRule type="cellIs" dxfId="65" priority="6" operator="equal">
      <formula>0</formula>
    </cfRule>
  </conditionalFormatting>
  <conditionalFormatting sqref="B18">
    <cfRule type="cellIs" dxfId="64" priority="5" operator="equal">
      <formula>0</formula>
    </cfRule>
  </conditionalFormatting>
  <conditionalFormatting sqref="I18:J18 D18:G18">
    <cfRule type="cellIs" dxfId="63" priority="2" operator="equal">
      <formula>0</formula>
    </cfRule>
  </conditionalFormatting>
  <conditionalFormatting sqref="H18 K18:P18">
    <cfRule type="cellIs" dxfId="62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0B610FE1-6F17-46AF-982B-27B20E80701D}">
            <xm:f>NOT(ISERROR(SEARCH("Tāme sastādīta ____. gada ___. ______________",A45)))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10" operator="containsText" id="{F3EAEDA8-031E-4BF8-B71A-4A6D64C3BFEB}">
            <xm:f>NOT(ISERROR(SEARCH("Sertifikāta Nr. _________________________________",A50)))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73"/>
  <sheetViews>
    <sheetView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7.7109375" style="1" customWidth="1"/>
    <col min="13" max="13" width="3.85546875" style="1" customWidth="1"/>
    <col min="14" max="14" width="4.5703125" style="1" customWidth="1"/>
    <col min="15" max="15" width="5.2851562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133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P61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A67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2.75" x14ac:dyDescent="0.2">
      <c r="A14" s="119"/>
      <c r="B14" s="119"/>
      <c r="C14" s="120" t="s">
        <v>134</v>
      </c>
      <c r="D14" s="99"/>
      <c r="E14" s="100"/>
      <c r="F14" s="105"/>
      <c r="G14" s="111"/>
      <c r="H14" s="61">
        <f>ROUND(F14*G14,2)</f>
        <v>0</v>
      </c>
      <c r="I14" s="105"/>
      <c r="J14" s="105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5.5" x14ac:dyDescent="0.2">
      <c r="A15" s="119">
        <v>1</v>
      </c>
      <c r="B15" s="119"/>
      <c r="C15" s="116" t="s">
        <v>135</v>
      </c>
      <c r="D15" s="100" t="s">
        <v>86</v>
      </c>
      <c r="E15" s="100">
        <v>2</v>
      </c>
      <c r="F15" s="105"/>
      <c r="G15" s="111"/>
      <c r="H15" s="45">
        <f t="shared" ref="H15:H60" si="0">ROUND(F15*G15,2)</f>
        <v>0</v>
      </c>
      <c r="I15" s="105"/>
      <c r="J15" s="105"/>
      <c r="K15" s="46">
        <f t="shared" ref="K15:K60" si="1">SUM(H15:J15)</f>
        <v>0</v>
      </c>
      <c r="L15" s="47">
        <f t="shared" ref="L15:L60" si="2">ROUND(E15*F15,2)</f>
        <v>0</v>
      </c>
      <c r="M15" s="45">
        <f t="shared" ref="M15:M60" si="3">ROUND(H15*E15,2)</f>
        <v>0</v>
      </c>
      <c r="N15" s="45">
        <f t="shared" ref="N15:N60" si="4">ROUND(I15*E15,2)</f>
        <v>0</v>
      </c>
      <c r="O15" s="45">
        <f t="shared" ref="O15:O60" si="5">ROUND(J15*E15,2)</f>
        <v>0</v>
      </c>
      <c r="P15" s="46">
        <f t="shared" ref="P15:P60" si="6">SUM(M15:O15)</f>
        <v>0</v>
      </c>
    </row>
    <row r="16" spans="1:16" ht="25.5" x14ac:dyDescent="0.2">
      <c r="A16" s="119">
        <v>2</v>
      </c>
      <c r="B16" s="119"/>
      <c r="C16" s="116" t="s">
        <v>136</v>
      </c>
      <c r="D16" s="100" t="s">
        <v>86</v>
      </c>
      <c r="E16" s="100">
        <v>1</v>
      </c>
      <c r="F16" s="105"/>
      <c r="G16" s="111"/>
      <c r="H16" s="45">
        <f t="shared" si="0"/>
        <v>0</v>
      </c>
      <c r="I16" s="105"/>
      <c r="J16" s="105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13.5" x14ac:dyDescent="0.2">
      <c r="A17" s="119"/>
      <c r="B17" s="119"/>
      <c r="C17" s="121" t="s">
        <v>137</v>
      </c>
      <c r="D17" s="100"/>
      <c r="E17" s="100"/>
      <c r="F17" s="105"/>
      <c r="G17" s="111"/>
      <c r="H17" s="45">
        <f t="shared" si="0"/>
        <v>0</v>
      </c>
      <c r="I17" s="105"/>
      <c r="J17" s="105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2.75" x14ac:dyDescent="0.2">
      <c r="A18" s="119">
        <v>3</v>
      </c>
      <c r="B18" s="119"/>
      <c r="C18" s="122" t="s">
        <v>138</v>
      </c>
      <c r="D18" s="123" t="s">
        <v>60</v>
      </c>
      <c r="E18" s="123">
        <v>9.93</v>
      </c>
      <c r="F18" s="105"/>
      <c r="G18" s="111"/>
      <c r="H18" s="45">
        <f t="shared" si="0"/>
        <v>0</v>
      </c>
      <c r="I18" s="105"/>
      <c r="J18" s="105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2.75" x14ac:dyDescent="0.2">
      <c r="A19" s="119">
        <v>4</v>
      </c>
      <c r="B19" s="119"/>
      <c r="C19" s="122" t="s">
        <v>139</v>
      </c>
      <c r="D19" s="123" t="s">
        <v>60</v>
      </c>
      <c r="E19" s="123">
        <v>9.33</v>
      </c>
      <c r="F19" s="105"/>
      <c r="G19" s="111"/>
      <c r="H19" s="45">
        <f t="shared" si="0"/>
        <v>0</v>
      </c>
      <c r="I19" s="105"/>
      <c r="J19" s="105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2.75" x14ac:dyDescent="0.2">
      <c r="A20" s="119">
        <v>5</v>
      </c>
      <c r="B20" s="119"/>
      <c r="C20" s="122" t="s">
        <v>140</v>
      </c>
      <c r="D20" s="123" t="s">
        <v>64</v>
      </c>
      <c r="E20" s="123">
        <v>375.58</v>
      </c>
      <c r="F20" s="105"/>
      <c r="G20" s="111"/>
      <c r="H20" s="45">
        <f t="shared" si="0"/>
        <v>0</v>
      </c>
      <c r="I20" s="105"/>
      <c r="J20" s="105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25.5" x14ac:dyDescent="0.2">
      <c r="A21" s="119">
        <v>6</v>
      </c>
      <c r="B21" s="119"/>
      <c r="C21" s="122" t="s">
        <v>141</v>
      </c>
      <c r="D21" s="123" t="s">
        <v>60</v>
      </c>
      <c r="E21" s="123">
        <v>11.04</v>
      </c>
      <c r="F21" s="105"/>
      <c r="G21" s="111"/>
      <c r="H21" s="45">
        <f t="shared" si="0"/>
        <v>0</v>
      </c>
      <c r="I21" s="105"/>
      <c r="J21" s="105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25.5" x14ac:dyDescent="0.2">
      <c r="A22" s="119">
        <v>7</v>
      </c>
      <c r="B22" s="119"/>
      <c r="C22" s="122" t="s">
        <v>142</v>
      </c>
      <c r="D22" s="123" t="s">
        <v>86</v>
      </c>
      <c r="E22" s="123">
        <v>222</v>
      </c>
      <c r="F22" s="105"/>
      <c r="G22" s="111"/>
      <c r="H22" s="45">
        <f t="shared" si="0"/>
        <v>0</v>
      </c>
      <c r="I22" s="105"/>
      <c r="J22" s="105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25.5" x14ac:dyDescent="0.2">
      <c r="A23" s="119">
        <v>8</v>
      </c>
      <c r="B23" s="119"/>
      <c r="C23" s="124" t="s">
        <v>143</v>
      </c>
      <c r="D23" s="100" t="s">
        <v>86</v>
      </c>
      <c r="E23" s="100">
        <v>3</v>
      </c>
      <c r="F23" s="105"/>
      <c r="G23" s="111"/>
      <c r="H23" s="45">
        <f t="shared" si="0"/>
        <v>0</v>
      </c>
      <c r="I23" s="105"/>
      <c r="J23" s="105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38.25" x14ac:dyDescent="0.2">
      <c r="A24" s="119">
        <v>9</v>
      </c>
      <c r="B24" s="119"/>
      <c r="C24" s="122" t="s">
        <v>144</v>
      </c>
      <c r="D24" s="123" t="s">
        <v>72</v>
      </c>
      <c r="E24" s="123">
        <f>(4.5+1.3)*2</f>
        <v>11.6</v>
      </c>
      <c r="F24" s="105"/>
      <c r="G24" s="111"/>
      <c r="H24" s="45">
        <f t="shared" si="0"/>
        <v>0</v>
      </c>
      <c r="I24" s="105"/>
      <c r="J24" s="105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3.5" x14ac:dyDescent="0.2">
      <c r="A25" s="119"/>
      <c r="B25" s="119"/>
      <c r="C25" s="121" t="s">
        <v>145</v>
      </c>
      <c r="D25" s="100"/>
      <c r="E25" s="100"/>
      <c r="F25" s="105"/>
      <c r="G25" s="111"/>
      <c r="H25" s="45">
        <f t="shared" si="0"/>
        <v>0</v>
      </c>
      <c r="I25" s="105"/>
      <c r="J25" s="105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2.75" x14ac:dyDescent="0.2">
      <c r="A26" s="119">
        <v>10</v>
      </c>
      <c r="B26" s="119"/>
      <c r="C26" s="116" t="s">
        <v>138</v>
      </c>
      <c r="D26" s="100" t="s">
        <v>60</v>
      </c>
      <c r="E26" s="100">
        <v>30.33</v>
      </c>
      <c r="F26" s="105"/>
      <c r="G26" s="111"/>
      <c r="H26" s="45">
        <f t="shared" si="0"/>
        <v>0</v>
      </c>
      <c r="I26" s="105"/>
      <c r="J26" s="105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2.75" x14ac:dyDescent="0.2">
      <c r="A27" s="119">
        <v>11</v>
      </c>
      <c r="B27" s="119"/>
      <c r="C27" s="116" t="s">
        <v>139</v>
      </c>
      <c r="D27" s="100" t="s">
        <v>60</v>
      </c>
      <c r="E27" s="100">
        <v>4.22</v>
      </c>
      <c r="F27" s="105"/>
      <c r="G27" s="111"/>
      <c r="H27" s="45">
        <f t="shared" si="0"/>
        <v>0</v>
      </c>
      <c r="I27" s="105"/>
      <c r="J27" s="105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25.5" x14ac:dyDescent="0.2">
      <c r="A28" s="119">
        <v>12</v>
      </c>
      <c r="B28" s="119"/>
      <c r="C28" s="116" t="s">
        <v>146</v>
      </c>
      <c r="D28" s="100" t="s">
        <v>64</v>
      </c>
      <c r="E28" s="100">
        <v>184.11</v>
      </c>
      <c r="F28" s="105"/>
      <c r="G28" s="111"/>
      <c r="H28" s="45">
        <f t="shared" si="0"/>
        <v>0</v>
      </c>
      <c r="I28" s="105"/>
      <c r="J28" s="105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38.25" x14ac:dyDescent="0.2">
      <c r="A29" s="119">
        <v>13</v>
      </c>
      <c r="B29" s="119"/>
      <c r="C29" s="116" t="s">
        <v>147</v>
      </c>
      <c r="D29" s="100" t="s">
        <v>60</v>
      </c>
      <c r="E29" s="100">
        <v>7.8</v>
      </c>
      <c r="F29" s="105"/>
      <c r="G29" s="111"/>
      <c r="H29" s="45">
        <f t="shared" si="0"/>
        <v>0</v>
      </c>
      <c r="I29" s="105"/>
      <c r="J29" s="105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25.5" x14ac:dyDescent="0.2">
      <c r="A30" s="119">
        <v>14</v>
      </c>
      <c r="B30" s="119"/>
      <c r="C30" s="116" t="s">
        <v>148</v>
      </c>
      <c r="D30" s="100" t="s">
        <v>60</v>
      </c>
      <c r="E30" s="100">
        <v>2.69</v>
      </c>
      <c r="F30" s="105"/>
      <c r="G30" s="111"/>
      <c r="H30" s="45">
        <f t="shared" si="0"/>
        <v>0</v>
      </c>
      <c r="I30" s="105"/>
      <c r="J30" s="105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25.5" x14ac:dyDescent="0.2">
      <c r="A31" s="119">
        <v>15</v>
      </c>
      <c r="B31" s="119"/>
      <c r="C31" s="116" t="s">
        <v>142</v>
      </c>
      <c r="D31" s="100" t="s">
        <v>86</v>
      </c>
      <c r="E31" s="100">
        <v>42</v>
      </c>
      <c r="F31" s="105"/>
      <c r="G31" s="111"/>
      <c r="H31" s="45">
        <f t="shared" si="0"/>
        <v>0</v>
      </c>
      <c r="I31" s="105"/>
      <c r="J31" s="105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12.75" x14ac:dyDescent="0.2">
      <c r="A32" s="119">
        <v>16</v>
      </c>
      <c r="B32" s="119"/>
      <c r="C32" s="116" t="s">
        <v>149</v>
      </c>
      <c r="D32" s="100" t="s">
        <v>66</v>
      </c>
      <c r="E32" s="100">
        <v>4.12</v>
      </c>
      <c r="F32" s="105"/>
      <c r="G32" s="111"/>
      <c r="H32" s="45">
        <f t="shared" si="0"/>
        <v>0</v>
      </c>
      <c r="I32" s="105"/>
      <c r="J32" s="105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2.75" x14ac:dyDescent="0.2">
      <c r="A33" s="119">
        <v>17</v>
      </c>
      <c r="B33" s="119"/>
      <c r="C33" s="116" t="s">
        <v>150</v>
      </c>
      <c r="D33" s="100" t="s">
        <v>60</v>
      </c>
      <c r="E33" s="100">
        <v>0.77</v>
      </c>
      <c r="F33" s="105"/>
      <c r="G33" s="111"/>
      <c r="H33" s="45">
        <f t="shared" si="0"/>
        <v>0</v>
      </c>
      <c r="I33" s="105"/>
      <c r="J33" s="105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25.5" x14ac:dyDescent="0.2">
      <c r="A34" s="119">
        <v>18</v>
      </c>
      <c r="B34" s="119"/>
      <c r="C34" s="116" t="s">
        <v>151</v>
      </c>
      <c r="D34" s="100" t="s">
        <v>64</v>
      </c>
      <c r="E34" s="100">
        <v>47.78</v>
      </c>
      <c r="F34" s="105"/>
      <c r="G34" s="111"/>
      <c r="H34" s="45">
        <f t="shared" si="0"/>
        <v>0</v>
      </c>
      <c r="I34" s="105"/>
      <c r="J34" s="105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13.5" x14ac:dyDescent="0.2">
      <c r="A35" s="119"/>
      <c r="B35" s="119"/>
      <c r="C35" s="121" t="s">
        <v>152</v>
      </c>
      <c r="D35" s="100"/>
      <c r="E35" s="100"/>
      <c r="F35" s="105"/>
      <c r="G35" s="111"/>
      <c r="H35" s="45">
        <f t="shared" si="0"/>
        <v>0</v>
      </c>
      <c r="I35" s="105"/>
      <c r="J35" s="105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12.75" x14ac:dyDescent="0.2">
      <c r="A36" s="119">
        <v>19</v>
      </c>
      <c r="B36" s="119"/>
      <c r="C36" s="116" t="s">
        <v>138</v>
      </c>
      <c r="D36" s="100" t="s">
        <v>60</v>
      </c>
      <c r="E36" s="100">
        <v>11.6</v>
      </c>
      <c r="F36" s="105"/>
      <c r="G36" s="111"/>
      <c r="H36" s="45">
        <f t="shared" si="0"/>
        <v>0</v>
      </c>
      <c r="I36" s="105"/>
      <c r="J36" s="105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12.75" x14ac:dyDescent="0.2">
      <c r="A37" s="119">
        <v>20</v>
      </c>
      <c r="B37" s="119"/>
      <c r="C37" s="116" t="s">
        <v>139</v>
      </c>
      <c r="D37" s="100" t="s">
        <v>60</v>
      </c>
      <c r="E37" s="100">
        <v>7.68</v>
      </c>
      <c r="F37" s="105"/>
      <c r="G37" s="111"/>
      <c r="H37" s="45">
        <f t="shared" si="0"/>
        <v>0</v>
      </c>
      <c r="I37" s="105"/>
      <c r="J37" s="105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25.5" x14ac:dyDescent="0.2">
      <c r="A38" s="119">
        <v>21</v>
      </c>
      <c r="B38" s="119"/>
      <c r="C38" s="116" t="s">
        <v>146</v>
      </c>
      <c r="D38" s="100" t="s">
        <v>64</v>
      </c>
      <c r="E38" s="100">
        <v>277.02999999999997</v>
      </c>
      <c r="F38" s="105"/>
      <c r="G38" s="111"/>
      <c r="H38" s="45">
        <f t="shared" si="0"/>
        <v>0</v>
      </c>
      <c r="I38" s="105"/>
      <c r="J38" s="105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25.5" x14ac:dyDescent="0.2">
      <c r="A39" s="119">
        <v>22</v>
      </c>
      <c r="B39" s="119"/>
      <c r="C39" s="116" t="s">
        <v>153</v>
      </c>
      <c r="D39" s="100" t="s">
        <v>60</v>
      </c>
      <c r="E39" s="100">
        <v>0.95</v>
      </c>
      <c r="F39" s="105"/>
      <c r="G39" s="111"/>
      <c r="H39" s="45">
        <f t="shared" si="0"/>
        <v>0</v>
      </c>
      <c r="I39" s="105"/>
      <c r="J39" s="105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38.25" x14ac:dyDescent="0.2">
      <c r="A40" s="119">
        <v>23</v>
      </c>
      <c r="B40" s="119"/>
      <c r="C40" s="116" t="s">
        <v>154</v>
      </c>
      <c r="D40" s="100" t="s">
        <v>60</v>
      </c>
      <c r="E40" s="100">
        <v>7.41</v>
      </c>
      <c r="F40" s="105"/>
      <c r="G40" s="111"/>
      <c r="H40" s="45">
        <f t="shared" si="0"/>
        <v>0</v>
      </c>
      <c r="I40" s="105"/>
      <c r="J40" s="105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12.75" x14ac:dyDescent="0.2">
      <c r="A41" s="119">
        <v>24</v>
      </c>
      <c r="B41" s="119"/>
      <c r="C41" s="116" t="s">
        <v>155</v>
      </c>
      <c r="D41" s="100" t="s">
        <v>86</v>
      </c>
      <c r="E41" s="100">
        <v>4</v>
      </c>
      <c r="F41" s="105"/>
      <c r="G41" s="111"/>
      <c r="H41" s="45">
        <f t="shared" si="0"/>
        <v>0</v>
      </c>
      <c r="I41" s="105"/>
      <c r="J41" s="105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38.25" x14ac:dyDescent="0.2">
      <c r="A42" s="119">
        <v>25</v>
      </c>
      <c r="B42" s="119"/>
      <c r="C42" s="122" t="s">
        <v>144</v>
      </c>
      <c r="D42" s="100" t="s">
        <v>72</v>
      </c>
      <c r="E42" s="100">
        <v>2</v>
      </c>
      <c r="F42" s="105"/>
      <c r="G42" s="111"/>
      <c r="H42" s="45">
        <f t="shared" si="0"/>
        <v>0</v>
      </c>
      <c r="I42" s="105"/>
      <c r="J42" s="105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13.5" x14ac:dyDescent="0.2">
      <c r="A43" s="119"/>
      <c r="B43" s="119"/>
      <c r="C43" s="121" t="s">
        <v>156</v>
      </c>
      <c r="D43" s="100"/>
      <c r="E43" s="100"/>
      <c r="F43" s="105"/>
      <c r="G43" s="111"/>
      <c r="H43" s="45">
        <f t="shared" si="0"/>
        <v>0</v>
      </c>
      <c r="I43" s="105"/>
      <c r="J43" s="105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38.25" x14ac:dyDescent="0.2">
      <c r="A44" s="119">
        <v>26</v>
      </c>
      <c r="B44" s="119"/>
      <c r="C44" s="113" t="s">
        <v>157</v>
      </c>
      <c r="D44" s="114" t="s">
        <v>66</v>
      </c>
      <c r="E44" s="100">
        <v>4.2</v>
      </c>
      <c r="F44" s="105"/>
      <c r="G44" s="111"/>
      <c r="H44" s="45">
        <f t="shared" si="0"/>
        <v>0</v>
      </c>
      <c r="I44" s="105"/>
      <c r="J44" s="105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12.75" x14ac:dyDescent="0.2">
      <c r="A45" s="119">
        <v>27</v>
      </c>
      <c r="B45" s="119"/>
      <c r="C45" s="113" t="s">
        <v>158</v>
      </c>
      <c r="D45" s="114" t="s">
        <v>72</v>
      </c>
      <c r="E45" s="100">
        <f>2.8+5.6</f>
        <v>8.4</v>
      </c>
      <c r="F45" s="105"/>
      <c r="G45" s="111"/>
      <c r="H45" s="45">
        <f t="shared" si="0"/>
        <v>0</v>
      </c>
      <c r="I45" s="105"/>
      <c r="J45" s="105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38.25" x14ac:dyDescent="0.2">
      <c r="A46" s="119">
        <v>28</v>
      </c>
      <c r="B46" s="119"/>
      <c r="C46" s="116" t="s">
        <v>159</v>
      </c>
      <c r="D46" s="100" t="s">
        <v>66</v>
      </c>
      <c r="E46" s="100">
        <v>4.2</v>
      </c>
      <c r="F46" s="105"/>
      <c r="G46" s="111"/>
      <c r="H46" s="45">
        <f t="shared" si="0"/>
        <v>0</v>
      </c>
      <c r="I46" s="105"/>
      <c r="J46" s="105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ht="38.25" x14ac:dyDescent="0.2">
      <c r="A47" s="119">
        <v>29</v>
      </c>
      <c r="B47" s="119"/>
      <c r="C47" s="122" t="s">
        <v>144</v>
      </c>
      <c r="D47" s="100" t="s">
        <v>72</v>
      </c>
      <c r="E47" s="100">
        <v>5.6</v>
      </c>
      <c r="F47" s="105"/>
      <c r="G47" s="111"/>
      <c r="H47" s="45">
        <f t="shared" si="0"/>
        <v>0</v>
      </c>
      <c r="I47" s="105"/>
      <c r="J47" s="105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25.5" x14ac:dyDescent="0.2">
      <c r="A48" s="119">
        <v>30</v>
      </c>
      <c r="B48" s="119"/>
      <c r="C48" s="124" t="s">
        <v>143</v>
      </c>
      <c r="D48" s="100" t="s">
        <v>86</v>
      </c>
      <c r="E48" s="100">
        <v>5</v>
      </c>
      <c r="F48" s="105"/>
      <c r="G48" s="111"/>
      <c r="H48" s="45">
        <f t="shared" si="0"/>
        <v>0</v>
      </c>
      <c r="I48" s="105"/>
      <c r="J48" s="105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25.5" x14ac:dyDescent="0.2">
      <c r="A49" s="119">
        <v>31</v>
      </c>
      <c r="B49" s="119"/>
      <c r="C49" s="116" t="s">
        <v>160</v>
      </c>
      <c r="D49" s="100" t="s">
        <v>86</v>
      </c>
      <c r="E49" s="100">
        <v>5</v>
      </c>
      <c r="F49" s="105"/>
      <c r="G49" s="111"/>
      <c r="H49" s="45">
        <f t="shared" si="0"/>
        <v>0</v>
      </c>
      <c r="I49" s="105"/>
      <c r="J49" s="105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12.75" x14ac:dyDescent="0.2">
      <c r="A50" s="119">
        <v>32</v>
      </c>
      <c r="B50" s="119"/>
      <c r="C50" s="116" t="s">
        <v>161</v>
      </c>
      <c r="D50" s="100" t="s">
        <v>72</v>
      </c>
      <c r="E50" s="100">
        <v>6</v>
      </c>
      <c r="F50" s="105"/>
      <c r="G50" s="111"/>
      <c r="H50" s="45">
        <f t="shared" si="0"/>
        <v>0</v>
      </c>
      <c r="I50" s="105"/>
      <c r="J50" s="105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12.75" x14ac:dyDescent="0.2">
      <c r="A51" s="119"/>
      <c r="B51" s="119"/>
      <c r="C51" s="125" t="s">
        <v>162</v>
      </c>
      <c r="D51" s="99"/>
      <c r="E51" s="100"/>
      <c r="F51" s="105"/>
      <c r="G51" s="111"/>
      <c r="H51" s="45">
        <f t="shared" si="0"/>
        <v>0</v>
      </c>
      <c r="I51" s="105"/>
      <c r="J51" s="105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12.75" x14ac:dyDescent="0.2">
      <c r="A52" s="119">
        <v>33</v>
      </c>
      <c r="B52" s="119"/>
      <c r="C52" s="113" t="s">
        <v>163</v>
      </c>
      <c r="D52" s="114" t="s">
        <v>66</v>
      </c>
      <c r="E52" s="100">
        <v>25.8</v>
      </c>
      <c r="F52" s="105"/>
      <c r="G52" s="111"/>
      <c r="H52" s="45">
        <f t="shared" si="0"/>
        <v>0</v>
      </c>
      <c r="I52" s="105"/>
      <c r="J52" s="105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25.5" x14ac:dyDescent="0.2">
      <c r="A53" s="119">
        <v>34</v>
      </c>
      <c r="B53" s="119"/>
      <c r="C53" s="113" t="s">
        <v>164</v>
      </c>
      <c r="D53" s="114" t="s">
        <v>66</v>
      </c>
      <c r="E53" s="100">
        <v>25.8</v>
      </c>
      <c r="F53" s="105"/>
      <c r="G53" s="111"/>
      <c r="H53" s="45">
        <f t="shared" si="0"/>
        <v>0</v>
      </c>
      <c r="I53" s="105"/>
      <c r="J53" s="105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12.75" x14ac:dyDescent="0.2">
      <c r="A54" s="119"/>
      <c r="B54" s="119"/>
      <c r="C54" s="126" t="s">
        <v>165</v>
      </c>
      <c r="D54" s="114" t="s">
        <v>72</v>
      </c>
      <c r="E54" s="100">
        <v>33.5</v>
      </c>
      <c r="F54" s="105"/>
      <c r="G54" s="111"/>
      <c r="H54" s="45">
        <f t="shared" si="0"/>
        <v>0</v>
      </c>
      <c r="I54" s="105"/>
      <c r="J54" s="105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12.75" x14ac:dyDescent="0.2">
      <c r="A55" s="119"/>
      <c r="B55" s="119"/>
      <c r="C55" s="126" t="s">
        <v>166</v>
      </c>
      <c r="D55" s="114" t="s">
        <v>60</v>
      </c>
      <c r="E55" s="100">
        <f>E53*0.2</f>
        <v>5.16</v>
      </c>
      <c r="F55" s="105"/>
      <c r="G55" s="111"/>
      <c r="H55" s="45">
        <f t="shared" si="0"/>
        <v>0</v>
      </c>
      <c r="I55" s="105"/>
      <c r="J55" s="105"/>
      <c r="K55" s="46">
        <f t="shared" si="1"/>
        <v>0</v>
      </c>
      <c r="L55" s="47">
        <f t="shared" si="2"/>
        <v>0</v>
      </c>
      <c r="M55" s="45">
        <f t="shared" si="3"/>
        <v>0</v>
      </c>
      <c r="N55" s="45">
        <f t="shared" si="4"/>
        <v>0</v>
      </c>
      <c r="O55" s="45">
        <f t="shared" si="5"/>
        <v>0</v>
      </c>
      <c r="P55" s="46">
        <f t="shared" si="6"/>
        <v>0</v>
      </c>
    </row>
    <row r="56" spans="1:16" ht="12.75" x14ac:dyDescent="0.2">
      <c r="A56" s="119"/>
      <c r="B56" s="119"/>
      <c r="C56" s="126" t="s">
        <v>167</v>
      </c>
      <c r="D56" s="114" t="s">
        <v>60</v>
      </c>
      <c r="E56" s="100">
        <f>E53*0.1</f>
        <v>2.58</v>
      </c>
      <c r="F56" s="105"/>
      <c r="G56" s="111"/>
      <c r="H56" s="45">
        <f t="shared" si="0"/>
        <v>0</v>
      </c>
      <c r="I56" s="105"/>
      <c r="J56" s="105"/>
      <c r="K56" s="46">
        <f t="shared" si="1"/>
        <v>0</v>
      </c>
      <c r="L56" s="47">
        <f t="shared" si="2"/>
        <v>0</v>
      </c>
      <c r="M56" s="45">
        <f t="shared" si="3"/>
        <v>0</v>
      </c>
      <c r="N56" s="45">
        <f t="shared" si="4"/>
        <v>0</v>
      </c>
      <c r="O56" s="45">
        <f t="shared" si="5"/>
        <v>0</v>
      </c>
      <c r="P56" s="46">
        <f t="shared" si="6"/>
        <v>0</v>
      </c>
    </row>
    <row r="57" spans="1:16" ht="12.75" x14ac:dyDescent="0.2">
      <c r="A57" s="119"/>
      <c r="B57" s="119"/>
      <c r="C57" s="126" t="s">
        <v>168</v>
      </c>
      <c r="D57" s="114" t="s">
        <v>66</v>
      </c>
      <c r="E57" s="100">
        <v>25.8</v>
      </c>
      <c r="F57" s="105"/>
      <c r="G57" s="111"/>
      <c r="H57" s="45">
        <f t="shared" si="0"/>
        <v>0</v>
      </c>
      <c r="I57" s="105"/>
      <c r="J57" s="105"/>
      <c r="K57" s="46">
        <f t="shared" si="1"/>
        <v>0</v>
      </c>
      <c r="L57" s="47">
        <f t="shared" si="2"/>
        <v>0</v>
      </c>
      <c r="M57" s="45">
        <f t="shared" si="3"/>
        <v>0</v>
      </c>
      <c r="N57" s="45">
        <f t="shared" si="4"/>
        <v>0</v>
      </c>
      <c r="O57" s="45">
        <f t="shared" si="5"/>
        <v>0</v>
      </c>
      <c r="P57" s="46">
        <f t="shared" si="6"/>
        <v>0</v>
      </c>
    </row>
    <row r="58" spans="1:16" ht="12.75" x14ac:dyDescent="0.2">
      <c r="A58" s="119"/>
      <c r="B58" s="119"/>
      <c r="C58" s="126" t="s">
        <v>169</v>
      </c>
      <c r="D58" s="114" t="s">
        <v>86</v>
      </c>
      <c r="E58" s="100">
        <v>6</v>
      </c>
      <c r="F58" s="105"/>
      <c r="G58" s="111"/>
      <c r="H58" s="45">
        <f t="shared" si="0"/>
        <v>0</v>
      </c>
      <c r="I58" s="105"/>
      <c r="J58" s="105"/>
      <c r="K58" s="46">
        <f t="shared" si="1"/>
        <v>0</v>
      </c>
      <c r="L58" s="47">
        <f t="shared" si="2"/>
        <v>0</v>
      </c>
      <c r="M58" s="45">
        <f t="shared" si="3"/>
        <v>0</v>
      </c>
      <c r="N58" s="45">
        <f t="shared" si="4"/>
        <v>0</v>
      </c>
      <c r="O58" s="45">
        <f t="shared" si="5"/>
        <v>0</v>
      </c>
      <c r="P58" s="46">
        <f t="shared" si="6"/>
        <v>0</v>
      </c>
    </row>
    <row r="59" spans="1:16" ht="25.5" x14ac:dyDescent="0.2">
      <c r="A59" s="119">
        <v>35</v>
      </c>
      <c r="B59" s="119"/>
      <c r="C59" s="113" t="s">
        <v>170</v>
      </c>
      <c r="D59" s="114" t="s">
        <v>72</v>
      </c>
      <c r="E59" s="100">
        <f>25.8/0.6</f>
        <v>43</v>
      </c>
      <c r="F59" s="105"/>
      <c r="G59" s="111"/>
      <c r="H59" s="45">
        <f t="shared" si="0"/>
        <v>0</v>
      </c>
      <c r="I59" s="105"/>
      <c r="J59" s="105"/>
      <c r="K59" s="46">
        <f t="shared" si="1"/>
        <v>0</v>
      </c>
      <c r="L59" s="47">
        <f t="shared" si="2"/>
        <v>0</v>
      </c>
      <c r="M59" s="45">
        <f t="shared" si="3"/>
        <v>0</v>
      </c>
      <c r="N59" s="45">
        <f t="shared" si="4"/>
        <v>0</v>
      </c>
      <c r="O59" s="45">
        <f t="shared" si="5"/>
        <v>0</v>
      </c>
      <c r="P59" s="46">
        <f t="shared" si="6"/>
        <v>0</v>
      </c>
    </row>
    <row r="60" spans="1:16" ht="39" thickBot="1" x14ac:dyDescent="0.25">
      <c r="A60" s="119">
        <v>36</v>
      </c>
      <c r="B60" s="119"/>
      <c r="C60" s="98" t="s">
        <v>171</v>
      </c>
      <c r="D60" s="99" t="s">
        <v>66</v>
      </c>
      <c r="E60" s="104">
        <f>53*2</f>
        <v>106</v>
      </c>
      <c r="F60" s="105"/>
      <c r="G60" s="111"/>
      <c r="H60" s="45">
        <f t="shared" si="0"/>
        <v>0</v>
      </c>
      <c r="I60" s="105"/>
      <c r="J60" s="105"/>
      <c r="K60" s="46">
        <f t="shared" si="1"/>
        <v>0</v>
      </c>
      <c r="L60" s="47">
        <f t="shared" si="2"/>
        <v>0</v>
      </c>
      <c r="M60" s="45">
        <f t="shared" si="3"/>
        <v>0</v>
      </c>
      <c r="N60" s="45">
        <f t="shared" si="4"/>
        <v>0</v>
      </c>
      <c r="O60" s="45">
        <f t="shared" si="5"/>
        <v>0</v>
      </c>
      <c r="P60" s="46">
        <f t="shared" si="6"/>
        <v>0</v>
      </c>
    </row>
    <row r="61" spans="1:16" ht="12" thickBot="1" x14ac:dyDescent="0.25">
      <c r="A61" s="206" t="s">
        <v>237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8"/>
      <c r="L61" s="64">
        <f>SUM(L14:L60)</f>
        <v>0</v>
      </c>
      <c r="M61" s="65">
        <f>SUM(M14:M60)</f>
        <v>0</v>
      </c>
      <c r="N61" s="65">
        <f>SUM(N14:N60)</f>
        <v>0</v>
      </c>
      <c r="O61" s="65">
        <f>SUM(O14:O60)</f>
        <v>0</v>
      </c>
      <c r="P61" s="66">
        <f>SUM(P14:P60)</f>
        <v>0</v>
      </c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14</v>
      </c>
      <c r="B64" s="17"/>
      <c r="C64" s="205">
        <f>'Kops a'!C31:H31</f>
        <v>0</v>
      </c>
      <c r="D64" s="205"/>
      <c r="E64" s="205"/>
      <c r="F64" s="205"/>
      <c r="G64" s="205"/>
      <c r="H64" s="205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42" t="s">
        <v>15</v>
      </c>
      <c r="D65" s="142"/>
      <c r="E65" s="142"/>
      <c r="F65" s="142"/>
      <c r="G65" s="142"/>
      <c r="H65" s="142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83" t="str">
        <f>'Kops a'!A34</f>
        <v xml:space="preserve">Tāme sastādīta </v>
      </c>
      <c r="B67" s="84"/>
      <c r="C67" s="84"/>
      <c r="D67" s="8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" t="s">
        <v>37</v>
      </c>
      <c r="B69" s="17"/>
      <c r="C69" s="205">
        <f>'Kops a'!C36:H36</f>
        <v>0</v>
      </c>
      <c r="D69" s="205"/>
      <c r="E69" s="205"/>
      <c r="F69" s="205"/>
      <c r="G69" s="205"/>
      <c r="H69" s="205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42" t="s">
        <v>15</v>
      </c>
      <c r="D70" s="142"/>
      <c r="E70" s="142"/>
      <c r="F70" s="142"/>
      <c r="G70" s="142"/>
      <c r="H70" s="142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83" t="s">
        <v>54</v>
      </c>
      <c r="B72" s="84"/>
      <c r="C72" s="88">
        <f>'Kops a'!C39</f>
        <v>0</v>
      </c>
      <c r="D72" s="48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</sheetData>
  <mergeCells count="22">
    <mergeCell ref="C70:H70"/>
    <mergeCell ref="C4:I4"/>
    <mergeCell ref="F12:K12"/>
    <mergeCell ref="A9:F9"/>
    <mergeCell ref="J9:M9"/>
    <mergeCell ref="D8:L8"/>
    <mergeCell ref="A61:K61"/>
    <mergeCell ref="C64:H64"/>
    <mergeCell ref="C65:H65"/>
    <mergeCell ref="C69:H6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60 I15:J60 D15:G60">
    <cfRule type="cellIs" dxfId="59" priority="26" operator="equal">
      <formula>0</formula>
    </cfRule>
  </conditionalFormatting>
  <conditionalFormatting sqref="N9:O9">
    <cfRule type="cellIs" dxfId="58" priority="25" operator="equal">
      <formula>0</formula>
    </cfRule>
  </conditionalFormatting>
  <conditionalFormatting sqref="A9:F9">
    <cfRule type="containsText" dxfId="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2" operator="equal">
      <formula>0</formula>
    </cfRule>
  </conditionalFormatting>
  <conditionalFormatting sqref="O10">
    <cfRule type="cellIs" dxfId="55" priority="21" operator="equal">
      <formula>"20__. gada __. _________"</formula>
    </cfRule>
  </conditionalFormatting>
  <conditionalFormatting sqref="A61:K61">
    <cfRule type="containsText" dxfId="54" priority="20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H14:H60 K14:P60 L61:P61">
    <cfRule type="cellIs" dxfId="53" priority="15" operator="equal">
      <formula>0</formula>
    </cfRule>
  </conditionalFormatting>
  <conditionalFormatting sqref="C4:I4">
    <cfRule type="cellIs" dxfId="52" priority="14" operator="equal">
      <formula>0</formula>
    </cfRule>
  </conditionalFormatting>
  <conditionalFormatting sqref="C15:C60">
    <cfRule type="cellIs" dxfId="51" priority="13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69:H69">
    <cfRule type="cellIs" dxfId="45" priority="4" operator="equal">
      <formula>0</formula>
    </cfRule>
  </conditionalFormatting>
  <conditionalFormatting sqref="C64:H64">
    <cfRule type="cellIs" dxfId="44" priority="3" operator="equal">
      <formula>0</formula>
    </cfRule>
  </conditionalFormatting>
  <conditionalFormatting sqref="C69:H69 C72 C64:H64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42"/>
  <sheetViews>
    <sheetView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2" width="5.7109375" style="1" customWidth="1"/>
    <col min="13" max="13" width="5.140625" style="1" customWidth="1"/>
    <col min="14" max="14" width="6" style="1" customWidth="1"/>
    <col min="15" max="15" width="5.140625" style="1" customWidth="1"/>
    <col min="16" max="16" width="5.570312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172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P30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A36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2.75" x14ac:dyDescent="0.2">
      <c r="A14" s="127"/>
      <c r="B14" s="90"/>
      <c r="C14" s="91" t="s">
        <v>173</v>
      </c>
      <c r="D14" s="101"/>
      <c r="E14" s="93"/>
      <c r="F14" s="94"/>
      <c r="G14" s="95"/>
      <c r="H14" s="61">
        <f>ROUND(F14*G14,2)</f>
        <v>0</v>
      </c>
      <c r="I14" s="61"/>
      <c r="J14" s="61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25.5" x14ac:dyDescent="0.2">
      <c r="A15" s="127">
        <v>1</v>
      </c>
      <c r="B15" s="90"/>
      <c r="C15" s="110" t="s">
        <v>174</v>
      </c>
      <c r="D15" s="106" t="s">
        <v>72</v>
      </c>
      <c r="E15" s="93">
        <v>2</v>
      </c>
      <c r="F15" s="94"/>
      <c r="G15" s="95"/>
      <c r="H15" s="45">
        <f t="shared" ref="H15:H29" si="0">ROUND(F15*G15,2)</f>
        <v>0</v>
      </c>
      <c r="I15" s="94"/>
      <c r="J15" s="94"/>
      <c r="K15" s="46">
        <f t="shared" ref="K15:K29" si="1">SUM(H15:J15)</f>
        <v>0</v>
      </c>
      <c r="L15" s="47">
        <f t="shared" ref="L15:L29" si="2">ROUND(E15*F15,2)</f>
        <v>0</v>
      </c>
      <c r="M15" s="45">
        <f t="shared" ref="M15:M29" si="3">ROUND(H15*E15,2)</f>
        <v>0</v>
      </c>
      <c r="N15" s="45">
        <f t="shared" ref="N15:N29" si="4">ROUND(I15*E15,2)</f>
        <v>0</v>
      </c>
      <c r="O15" s="45">
        <f t="shared" ref="O15:O29" si="5">ROUND(J15*E15,2)</f>
        <v>0</v>
      </c>
      <c r="P15" s="46">
        <f t="shared" ref="P15:P29" si="6">SUM(M15:O15)</f>
        <v>0</v>
      </c>
    </row>
    <row r="16" spans="1:16" ht="12.75" x14ac:dyDescent="0.2">
      <c r="A16" s="127">
        <v>2</v>
      </c>
      <c r="B16" s="90"/>
      <c r="C16" s="110" t="s">
        <v>175</v>
      </c>
      <c r="D16" s="106" t="s">
        <v>66</v>
      </c>
      <c r="E16" s="93">
        <v>1.2</v>
      </c>
      <c r="F16" s="94"/>
      <c r="G16" s="95"/>
      <c r="H16" s="45">
        <f t="shared" si="0"/>
        <v>0</v>
      </c>
      <c r="I16" s="94"/>
      <c r="J16" s="9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5.5" x14ac:dyDescent="0.25">
      <c r="A17" s="127">
        <v>3</v>
      </c>
      <c r="B17" s="108"/>
      <c r="C17" s="110" t="s">
        <v>176</v>
      </c>
      <c r="D17" s="93" t="s">
        <v>86</v>
      </c>
      <c r="E17" s="93">
        <v>2</v>
      </c>
      <c r="F17" s="94"/>
      <c r="G17" s="95"/>
      <c r="H17" s="45">
        <f t="shared" si="0"/>
        <v>0</v>
      </c>
      <c r="I17" s="94"/>
      <c r="J17" s="9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25.5" x14ac:dyDescent="0.25">
      <c r="A18" s="127">
        <v>4</v>
      </c>
      <c r="B18" s="108"/>
      <c r="C18" s="110" t="s">
        <v>177</v>
      </c>
      <c r="D18" s="106" t="s">
        <v>66</v>
      </c>
      <c r="E18" s="93">
        <v>1</v>
      </c>
      <c r="F18" s="117"/>
      <c r="G18" s="118"/>
      <c r="H18" s="45">
        <f t="shared" si="0"/>
        <v>0</v>
      </c>
      <c r="I18" s="117"/>
      <c r="J18" s="9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5" x14ac:dyDescent="0.25">
      <c r="A19" s="127">
        <v>5</v>
      </c>
      <c r="B19" s="108"/>
      <c r="C19" s="110" t="s">
        <v>178</v>
      </c>
      <c r="D19" s="93" t="s">
        <v>66</v>
      </c>
      <c r="E19" s="93">
        <v>1.5</v>
      </c>
      <c r="F19" s="94"/>
      <c r="G19" s="95"/>
      <c r="H19" s="45">
        <f t="shared" si="0"/>
        <v>0</v>
      </c>
      <c r="I19" s="94"/>
      <c r="J19" s="9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25.5" x14ac:dyDescent="0.25">
      <c r="A20" s="127">
        <v>6</v>
      </c>
      <c r="B20" s="108"/>
      <c r="C20" s="110" t="s">
        <v>179</v>
      </c>
      <c r="D20" s="93" t="s">
        <v>66</v>
      </c>
      <c r="E20" s="93">
        <v>1.5</v>
      </c>
      <c r="F20" s="117"/>
      <c r="G20" s="118"/>
      <c r="H20" s="45">
        <f t="shared" si="0"/>
        <v>0</v>
      </c>
      <c r="I20" s="117"/>
      <c r="J20" s="9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5" x14ac:dyDescent="0.25">
      <c r="A21" s="127">
        <v>7</v>
      </c>
      <c r="B21" s="108"/>
      <c r="C21" s="110" t="s">
        <v>180</v>
      </c>
      <c r="D21" s="106" t="s">
        <v>86</v>
      </c>
      <c r="E21" s="106">
        <v>1</v>
      </c>
      <c r="F21" s="94"/>
      <c r="G21" s="95"/>
      <c r="H21" s="45">
        <f t="shared" si="0"/>
        <v>0</v>
      </c>
      <c r="I21" s="94"/>
      <c r="J21" s="9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38.25" x14ac:dyDescent="0.25">
      <c r="A22" s="127">
        <v>8</v>
      </c>
      <c r="B22" s="108"/>
      <c r="C22" s="110" t="s">
        <v>181</v>
      </c>
      <c r="D22" s="106" t="s">
        <v>102</v>
      </c>
      <c r="E22" s="106">
        <v>1</v>
      </c>
      <c r="F22" s="94"/>
      <c r="G22" s="95"/>
      <c r="H22" s="45">
        <f t="shared" si="0"/>
        <v>0</v>
      </c>
      <c r="I22" s="94"/>
      <c r="J22" s="9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5" x14ac:dyDescent="0.25">
      <c r="A23" s="127">
        <v>9</v>
      </c>
      <c r="B23" s="108"/>
      <c r="C23" s="110" t="s">
        <v>182</v>
      </c>
      <c r="D23" s="93" t="s">
        <v>72</v>
      </c>
      <c r="E23" s="106">
        <f>16.6*2</f>
        <v>33.200000000000003</v>
      </c>
      <c r="F23" s="94"/>
      <c r="G23" s="95"/>
      <c r="H23" s="45">
        <f t="shared" si="0"/>
        <v>0</v>
      </c>
      <c r="I23" s="94"/>
      <c r="J23" s="9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25.5" x14ac:dyDescent="0.25">
      <c r="A24" s="127">
        <v>10</v>
      </c>
      <c r="B24" s="108"/>
      <c r="C24" s="110" t="s">
        <v>183</v>
      </c>
      <c r="D24" s="106" t="s">
        <v>66</v>
      </c>
      <c r="E24" s="106">
        <f>120.8+25.8</f>
        <v>146.6</v>
      </c>
      <c r="F24" s="94"/>
      <c r="G24" s="95"/>
      <c r="H24" s="45">
        <f t="shared" si="0"/>
        <v>0</v>
      </c>
      <c r="I24" s="94"/>
      <c r="J24" s="9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5" x14ac:dyDescent="0.25">
      <c r="A25" s="127">
        <v>11</v>
      </c>
      <c r="B25" s="108"/>
      <c r="C25" s="110" t="s">
        <v>184</v>
      </c>
      <c r="D25" s="106" t="s">
        <v>66</v>
      </c>
      <c r="E25" s="106">
        <f>E24</f>
        <v>146.6</v>
      </c>
      <c r="F25" s="94"/>
      <c r="G25" s="95"/>
      <c r="H25" s="45">
        <f t="shared" si="0"/>
        <v>0</v>
      </c>
      <c r="I25" s="94"/>
      <c r="J25" s="9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5" x14ac:dyDescent="0.25">
      <c r="A26" s="127">
        <v>12</v>
      </c>
      <c r="B26" s="108"/>
      <c r="C26" s="110" t="s">
        <v>185</v>
      </c>
      <c r="D26" s="106" t="s">
        <v>66</v>
      </c>
      <c r="E26" s="106">
        <f>E25</f>
        <v>146.6</v>
      </c>
      <c r="F26" s="117"/>
      <c r="G26" s="95"/>
      <c r="H26" s="45">
        <f t="shared" si="0"/>
        <v>0</v>
      </c>
      <c r="I26" s="117"/>
      <c r="J26" s="9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25.5" x14ac:dyDescent="0.25">
      <c r="A27" s="127">
        <v>13</v>
      </c>
      <c r="B27" s="108"/>
      <c r="C27" s="110" t="s">
        <v>186</v>
      </c>
      <c r="D27" s="106" t="s">
        <v>66</v>
      </c>
      <c r="E27" s="106">
        <f>25.8+10*1*0.15</f>
        <v>27.3</v>
      </c>
      <c r="F27" s="117"/>
      <c r="G27" s="95"/>
      <c r="H27" s="45">
        <f t="shared" si="0"/>
        <v>0</v>
      </c>
      <c r="I27" s="117"/>
      <c r="J27" s="9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5" x14ac:dyDescent="0.25">
      <c r="A28" s="127">
        <v>14</v>
      </c>
      <c r="B28" s="108"/>
      <c r="C28" s="110" t="s">
        <v>187</v>
      </c>
      <c r="D28" s="106" t="s">
        <v>188</v>
      </c>
      <c r="E28" s="106">
        <v>4</v>
      </c>
      <c r="F28" s="94"/>
      <c r="G28" s="95"/>
      <c r="H28" s="45">
        <f t="shared" si="0"/>
        <v>0</v>
      </c>
      <c r="I28" s="94"/>
      <c r="J28" s="94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5.75" thickBot="1" x14ac:dyDescent="0.3">
      <c r="A29" s="127">
        <v>15</v>
      </c>
      <c r="B29" s="108"/>
      <c r="C29" s="110" t="s">
        <v>189</v>
      </c>
      <c r="D29" s="106" t="s">
        <v>72</v>
      </c>
      <c r="E29" s="106">
        <f>16.6*2</f>
        <v>33.200000000000003</v>
      </c>
      <c r="F29" s="117"/>
      <c r="G29" s="118"/>
      <c r="H29" s="45">
        <f t="shared" si="0"/>
        <v>0</v>
      </c>
      <c r="I29" s="117"/>
      <c r="J29" s="94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2" thickBot="1" x14ac:dyDescent="0.25">
      <c r="A30" s="206" t="s">
        <v>237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  <c r="L30" s="64">
        <f>SUM(L14:L29)</f>
        <v>0</v>
      </c>
      <c r="M30" s="65">
        <f>SUM(M14:M29)</f>
        <v>0</v>
      </c>
      <c r="N30" s="65">
        <f>SUM(N14:N29)</f>
        <v>0</v>
      </c>
      <c r="O30" s="65">
        <f>SUM(O14:O29)</f>
        <v>0</v>
      </c>
      <c r="P30" s="66">
        <f>SUM(P14:P29)</f>
        <v>0</v>
      </c>
    </row>
    <row r="31" spans="1:1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" t="s">
        <v>14</v>
      </c>
      <c r="B33" s="17"/>
      <c r="C33" s="205">
        <f>'Kops a'!C31:H31</f>
        <v>0</v>
      </c>
      <c r="D33" s="205"/>
      <c r="E33" s="205"/>
      <c r="F33" s="205"/>
      <c r="G33" s="205"/>
      <c r="H33" s="205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42" t="s">
        <v>15</v>
      </c>
      <c r="D34" s="142"/>
      <c r="E34" s="142"/>
      <c r="F34" s="142"/>
      <c r="G34" s="142"/>
      <c r="H34" s="142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83" t="str">
        <f>'Kops a'!A34</f>
        <v xml:space="preserve">Tāme sastādīta </v>
      </c>
      <c r="B36" s="84"/>
      <c r="C36" s="84"/>
      <c r="D36" s="8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37</v>
      </c>
      <c r="B38" s="17"/>
      <c r="C38" s="205">
        <f>'Kops a'!C36:H36</f>
        <v>0</v>
      </c>
      <c r="D38" s="205"/>
      <c r="E38" s="205"/>
      <c r="F38" s="205"/>
      <c r="G38" s="205"/>
      <c r="H38" s="205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42" t="s">
        <v>15</v>
      </c>
      <c r="D39" s="142"/>
      <c r="E39" s="142"/>
      <c r="F39" s="142"/>
      <c r="G39" s="142"/>
      <c r="H39" s="142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3" t="s">
        <v>54</v>
      </c>
      <c r="B41" s="84"/>
      <c r="C41" s="88">
        <f>'Kops a'!C39</f>
        <v>0</v>
      </c>
      <c r="D41" s="4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22">
    <mergeCell ref="C39:H39"/>
    <mergeCell ref="C4:I4"/>
    <mergeCell ref="F12:K12"/>
    <mergeCell ref="A9:F9"/>
    <mergeCell ref="J9:M9"/>
    <mergeCell ref="D8:L8"/>
    <mergeCell ref="A30:K30"/>
    <mergeCell ref="C33:H33"/>
    <mergeCell ref="C34:H34"/>
    <mergeCell ref="C38:H3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29 I15:J29 D15:G29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30:K30">
    <cfRule type="containsText" dxfId="34" priority="21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H14:H29 K14:P29 L30:P30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29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38:H38">
    <cfRule type="cellIs" dxfId="25" priority="4" operator="equal">
      <formula>0</formula>
    </cfRule>
  </conditionalFormatting>
  <conditionalFormatting sqref="C33:H33">
    <cfRule type="cellIs" dxfId="24" priority="3" operator="equal">
      <formula>0</formula>
    </cfRule>
  </conditionalFormatting>
  <conditionalFormatting sqref="C38:H38 C41 C33:H33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67"/>
  <sheetViews>
    <sheetView tabSelected="1" topLeftCell="A61"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5.28515625" style="1" customWidth="1"/>
    <col min="15" max="15" width="4.28515625" style="1" customWidth="1"/>
    <col min="16" max="16" width="5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49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88" t="s">
        <v>190</v>
      </c>
      <c r="D2" s="188"/>
      <c r="E2" s="188"/>
      <c r="F2" s="188"/>
      <c r="G2" s="188"/>
      <c r="H2" s="188"/>
      <c r="I2" s="188"/>
      <c r="J2" s="29"/>
    </row>
    <row r="3" spans="1:16" x14ac:dyDescent="0.2">
      <c r="A3" s="30"/>
      <c r="B3" s="30"/>
      <c r="C3" s="151" t="s">
        <v>17</v>
      </c>
      <c r="D3" s="151"/>
      <c r="E3" s="151"/>
      <c r="F3" s="151"/>
      <c r="G3" s="151"/>
      <c r="H3" s="151"/>
      <c r="I3" s="151"/>
      <c r="J3" s="30"/>
    </row>
    <row r="4" spans="1:16" x14ac:dyDescent="0.2">
      <c r="A4" s="30"/>
      <c r="B4" s="30"/>
      <c r="C4" s="189" t="s">
        <v>52</v>
      </c>
      <c r="D4" s="189"/>
      <c r="E4" s="189"/>
      <c r="F4" s="189"/>
      <c r="G4" s="189"/>
      <c r="H4" s="189"/>
      <c r="I4" s="189"/>
      <c r="J4" s="30"/>
    </row>
    <row r="5" spans="1:16" x14ac:dyDescent="0.2">
      <c r="A5" s="23"/>
      <c r="B5" s="23"/>
      <c r="C5" s="27" t="s">
        <v>5</v>
      </c>
      <c r="D5" s="202" t="str">
        <f>'Kops a'!D6</f>
        <v xml:space="preserve"> Daudzdzīvokļu dzīvojamās mājas energoefektivitātes paaugstināšana</v>
      </c>
      <c r="E5" s="202"/>
      <c r="F5" s="202"/>
      <c r="G5" s="202"/>
      <c r="H5" s="202"/>
      <c r="I5" s="202"/>
      <c r="J5" s="202"/>
      <c r="K5" s="202"/>
      <c r="L5" s="202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202" t="str">
        <f>'Kops a'!D7</f>
        <v xml:space="preserve"> Daudzdzīvokļu dzīvojamās mājas energoefektivitātes paaugstināšana</v>
      </c>
      <c r="E6" s="202"/>
      <c r="F6" s="202"/>
      <c r="G6" s="202"/>
      <c r="H6" s="202"/>
      <c r="I6" s="202"/>
      <c r="J6" s="202"/>
      <c r="K6" s="202"/>
      <c r="L6" s="202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202" t="str">
        <f>'Kops a'!D8</f>
        <v>Kalnciema ceļš 47, Jelgava</v>
      </c>
      <c r="E7" s="202"/>
      <c r="F7" s="202"/>
      <c r="G7" s="202"/>
      <c r="H7" s="202"/>
      <c r="I7" s="202"/>
      <c r="J7" s="202"/>
      <c r="K7" s="202"/>
      <c r="L7" s="202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202">
        <f>'Kops a'!D9</f>
        <v>0</v>
      </c>
      <c r="E8" s="202"/>
      <c r="F8" s="202"/>
      <c r="G8" s="202"/>
      <c r="H8" s="202"/>
      <c r="I8" s="202"/>
      <c r="J8" s="202"/>
      <c r="K8" s="202"/>
      <c r="L8" s="202"/>
      <c r="M8" s="17"/>
      <c r="N8" s="17"/>
      <c r="O8" s="17"/>
      <c r="P8" s="17"/>
    </row>
    <row r="9" spans="1:16" ht="11.25" customHeight="1" x14ac:dyDescent="0.2">
      <c r="A9" s="190" t="s">
        <v>238</v>
      </c>
      <c r="B9" s="190"/>
      <c r="C9" s="190"/>
      <c r="D9" s="190"/>
      <c r="E9" s="190"/>
      <c r="F9" s="190"/>
      <c r="G9" s="31"/>
      <c r="H9" s="31"/>
      <c r="I9" s="31"/>
      <c r="J9" s="194" t="s">
        <v>39</v>
      </c>
      <c r="K9" s="194"/>
      <c r="L9" s="194"/>
      <c r="M9" s="194"/>
      <c r="N9" s="201">
        <f>P55</f>
        <v>0</v>
      </c>
      <c r="O9" s="201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86"/>
      <c r="P10" s="85" t="str">
        <f>A61</f>
        <v xml:space="preserve">Tāme sastādīta 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62" t="s">
        <v>23</v>
      </c>
      <c r="B12" s="196" t="s">
        <v>40</v>
      </c>
      <c r="C12" s="192" t="s">
        <v>41</v>
      </c>
      <c r="D12" s="199" t="s">
        <v>42</v>
      </c>
      <c r="E12" s="203" t="s">
        <v>43</v>
      </c>
      <c r="F12" s="191" t="s">
        <v>44</v>
      </c>
      <c r="G12" s="192"/>
      <c r="H12" s="192"/>
      <c r="I12" s="192"/>
      <c r="J12" s="192"/>
      <c r="K12" s="193"/>
      <c r="L12" s="191" t="s">
        <v>45</v>
      </c>
      <c r="M12" s="192"/>
      <c r="N12" s="192"/>
      <c r="O12" s="192"/>
      <c r="P12" s="193"/>
    </row>
    <row r="13" spans="1:16" ht="126.75" customHeight="1" thickBot="1" x14ac:dyDescent="0.25">
      <c r="A13" s="195"/>
      <c r="B13" s="197"/>
      <c r="C13" s="198"/>
      <c r="D13" s="200"/>
      <c r="E13" s="204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0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0" t="s">
        <v>51</v>
      </c>
    </row>
    <row r="14" spans="1:16" ht="12.75" x14ac:dyDescent="0.2">
      <c r="A14" s="128">
        <v>1</v>
      </c>
      <c r="B14" s="128"/>
      <c r="C14" s="129" t="s">
        <v>191</v>
      </c>
      <c r="D14" s="128" t="s">
        <v>192</v>
      </c>
      <c r="E14" s="128">
        <v>1</v>
      </c>
      <c r="F14" s="94"/>
      <c r="G14" s="95"/>
      <c r="H14" s="61">
        <f>ROUND(F14*G14,2)</f>
        <v>0</v>
      </c>
      <c r="I14" s="94"/>
      <c r="J14" s="94"/>
      <c r="K14" s="62">
        <f>SUM(H14:J14)</f>
        <v>0</v>
      </c>
      <c r="L14" s="63">
        <f>ROUND(E14*F14,2)</f>
        <v>0</v>
      </c>
      <c r="M14" s="61">
        <f>ROUND(H14*E14,2)</f>
        <v>0</v>
      </c>
      <c r="N14" s="61">
        <f>ROUND(I14*E14,2)</f>
        <v>0</v>
      </c>
      <c r="O14" s="61">
        <f>ROUND(J14*E14,2)</f>
        <v>0</v>
      </c>
      <c r="P14" s="62">
        <f>SUM(M14:O14)</f>
        <v>0</v>
      </c>
    </row>
    <row r="15" spans="1:16" ht="12.75" x14ac:dyDescent="0.2">
      <c r="A15" s="128">
        <v>2</v>
      </c>
      <c r="B15" s="128"/>
      <c r="C15" s="129" t="s">
        <v>193</v>
      </c>
      <c r="D15" s="128" t="s">
        <v>192</v>
      </c>
      <c r="E15" s="128">
        <v>1</v>
      </c>
      <c r="F15" s="94"/>
      <c r="G15" s="95"/>
      <c r="H15" s="45">
        <f t="shared" ref="H15:H54" si="0">ROUND(F15*G15,2)</f>
        <v>0</v>
      </c>
      <c r="I15" s="94"/>
      <c r="J15" s="94"/>
      <c r="K15" s="46">
        <f t="shared" ref="K15:K54" si="1">SUM(H15:J15)</f>
        <v>0</v>
      </c>
      <c r="L15" s="47">
        <f t="shared" ref="L15:L54" si="2">ROUND(E15*F15,2)</f>
        <v>0</v>
      </c>
      <c r="M15" s="45">
        <f t="shared" ref="M15:M54" si="3">ROUND(H15*E15,2)</f>
        <v>0</v>
      </c>
      <c r="N15" s="45">
        <f t="shared" ref="N15:N54" si="4">ROUND(I15*E15,2)</f>
        <v>0</v>
      </c>
      <c r="O15" s="45">
        <f t="shared" ref="O15:O54" si="5">ROUND(J15*E15,2)</f>
        <v>0</v>
      </c>
      <c r="P15" s="46">
        <f t="shared" ref="P15:P54" si="6">SUM(M15:O15)</f>
        <v>0</v>
      </c>
    </row>
    <row r="16" spans="1:16" ht="12.75" x14ac:dyDescent="0.2">
      <c r="A16" s="128">
        <v>3</v>
      </c>
      <c r="B16" s="128"/>
      <c r="C16" s="129" t="s">
        <v>194</v>
      </c>
      <c r="D16" s="128" t="s">
        <v>195</v>
      </c>
      <c r="E16" s="128">
        <v>1</v>
      </c>
      <c r="F16" s="94"/>
      <c r="G16" s="95"/>
      <c r="H16" s="45">
        <f t="shared" si="0"/>
        <v>0</v>
      </c>
      <c r="I16" s="94"/>
      <c r="J16" s="94"/>
      <c r="K16" s="46">
        <f t="shared" si="1"/>
        <v>0</v>
      </c>
      <c r="L16" s="47">
        <f t="shared" si="2"/>
        <v>0</v>
      </c>
      <c r="M16" s="45">
        <f t="shared" si="3"/>
        <v>0</v>
      </c>
      <c r="N16" s="45">
        <f t="shared" si="4"/>
        <v>0</v>
      </c>
      <c r="O16" s="45">
        <f t="shared" si="5"/>
        <v>0</v>
      </c>
      <c r="P16" s="46">
        <f t="shared" si="6"/>
        <v>0</v>
      </c>
    </row>
    <row r="17" spans="1:16" ht="25.5" x14ac:dyDescent="0.2">
      <c r="A17" s="128">
        <v>4</v>
      </c>
      <c r="B17" s="128"/>
      <c r="C17" s="129" t="s">
        <v>196</v>
      </c>
      <c r="D17" s="128" t="s">
        <v>197</v>
      </c>
      <c r="E17" s="128">
        <v>4</v>
      </c>
      <c r="F17" s="94"/>
      <c r="G17" s="95"/>
      <c r="H17" s="45">
        <f t="shared" si="0"/>
        <v>0</v>
      </c>
      <c r="I17" s="94"/>
      <c r="J17" s="94"/>
      <c r="K17" s="46">
        <f t="shared" si="1"/>
        <v>0</v>
      </c>
      <c r="L17" s="47">
        <f t="shared" si="2"/>
        <v>0</v>
      </c>
      <c r="M17" s="45">
        <f t="shared" si="3"/>
        <v>0</v>
      </c>
      <c r="N17" s="45">
        <f t="shared" si="4"/>
        <v>0</v>
      </c>
      <c r="O17" s="45">
        <f t="shared" si="5"/>
        <v>0</v>
      </c>
      <c r="P17" s="46">
        <f t="shared" si="6"/>
        <v>0</v>
      </c>
    </row>
    <row r="18" spans="1:16" ht="12.75" x14ac:dyDescent="0.2">
      <c r="A18" s="128">
        <v>5</v>
      </c>
      <c r="B18" s="128"/>
      <c r="C18" s="129" t="s">
        <v>198</v>
      </c>
      <c r="D18" s="128" t="s">
        <v>197</v>
      </c>
      <c r="E18" s="128">
        <v>104</v>
      </c>
      <c r="F18" s="94"/>
      <c r="G18" s="95"/>
      <c r="H18" s="45">
        <f t="shared" si="0"/>
        <v>0</v>
      </c>
      <c r="I18" s="94"/>
      <c r="J18" s="94"/>
      <c r="K18" s="46">
        <f t="shared" si="1"/>
        <v>0</v>
      </c>
      <c r="L18" s="47">
        <f t="shared" si="2"/>
        <v>0</v>
      </c>
      <c r="M18" s="45">
        <f t="shared" si="3"/>
        <v>0</v>
      </c>
      <c r="N18" s="45">
        <f t="shared" si="4"/>
        <v>0</v>
      </c>
      <c r="O18" s="45">
        <f t="shared" si="5"/>
        <v>0</v>
      </c>
      <c r="P18" s="46">
        <f t="shared" si="6"/>
        <v>0</v>
      </c>
    </row>
    <row r="19" spans="1:16" ht="12.75" x14ac:dyDescent="0.2">
      <c r="A19" s="128">
        <v>6</v>
      </c>
      <c r="B19" s="128"/>
      <c r="C19" s="129" t="s">
        <v>199</v>
      </c>
      <c r="D19" s="128" t="s">
        <v>197</v>
      </c>
      <c r="E19" s="128">
        <v>25</v>
      </c>
      <c r="F19" s="94"/>
      <c r="G19" s="95"/>
      <c r="H19" s="45">
        <f t="shared" si="0"/>
        <v>0</v>
      </c>
      <c r="I19" s="94"/>
      <c r="J19" s="94"/>
      <c r="K19" s="46">
        <f t="shared" si="1"/>
        <v>0</v>
      </c>
      <c r="L19" s="47">
        <f t="shared" si="2"/>
        <v>0</v>
      </c>
      <c r="M19" s="45">
        <f t="shared" si="3"/>
        <v>0</v>
      </c>
      <c r="N19" s="45">
        <f t="shared" si="4"/>
        <v>0</v>
      </c>
      <c r="O19" s="45">
        <f t="shared" si="5"/>
        <v>0</v>
      </c>
      <c r="P19" s="46">
        <f t="shared" si="6"/>
        <v>0</v>
      </c>
    </row>
    <row r="20" spans="1:16" ht="12.75" x14ac:dyDescent="0.2">
      <c r="A20" s="128">
        <v>7</v>
      </c>
      <c r="B20" s="128"/>
      <c r="C20" s="129" t="s">
        <v>200</v>
      </c>
      <c r="D20" s="128" t="s">
        <v>197</v>
      </c>
      <c r="E20" s="128">
        <v>60</v>
      </c>
      <c r="F20" s="94"/>
      <c r="G20" s="95"/>
      <c r="H20" s="45">
        <f t="shared" si="0"/>
        <v>0</v>
      </c>
      <c r="I20" s="94"/>
      <c r="J20" s="94"/>
      <c r="K20" s="46">
        <f t="shared" si="1"/>
        <v>0</v>
      </c>
      <c r="L20" s="47">
        <f t="shared" si="2"/>
        <v>0</v>
      </c>
      <c r="M20" s="45">
        <f t="shared" si="3"/>
        <v>0</v>
      </c>
      <c r="N20" s="45">
        <f t="shared" si="4"/>
        <v>0</v>
      </c>
      <c r="O20" s="45">
        <f t="shared" si="5"/>
        <v>0</v>
      </c>
      <c r="P20" s="46">
        <f t="shared" si="6"/>
        <v>0</v>
      </c>
    </row>
    <row r="21" spans="1:16" ht="12.75" x14ac:dyDescent="0.2">
      <c r="A21" s="128">
        <v>8</v>
      </c>
      <c r="B21" s="128"/>
      <c r="C21" s="130" t="s">
        <v>201</v>
      </c>
      <c r="D21" s="128" t="s">
        <v>195</v>
      </c>
      <c r="E21" s="128">
        <v>1</v>
      </c>
      <c r="F21" s="94"/>
      <c r="G21" s="95"/>
      <c r="H21" s="45">
        <f t="shared" si="0"/>
        <v>0</v>
      </c>
      <c r="I21" s="94"/>
      <c r="J21" s="94"/>
      <c r="K21" s="46">
        <f t="shared" si="1"/>
        <v>0</v>
      </c>
      <c r="L21" s="47">
        <f t="shared" si="2"/>
        <v>0</v>
      </c>
      <c r="M21" s="45">
        <f t="shared" si="3"/>
        <v>0</v>
      </c>
      <c r="N21" s="45">
        <f t="shared" si="4"/>
        <v>0</v>
      </c>
      <c r="O21" s="45">
        <f t="shared" si="5"/>
        <v>0</v>
      </c>
      <c r="P21" s="46">
        <f t="shared" si="6"/>
        <v>0</v>
      </c>
    </row>
    <row r="22" spans="1:16" ht="12.75" x14ac:dyDescent="0.2">
      <c r="A22" s="128">
        <v>9</v>
      </c>
      <c r="B22" s="128"/>
      <c r="C22" s="130" t="s">
        <v>202</v>
      </c>
      <c r="D22" s="128" t="s">
        <v>195</v>
      </c>
      <c r="E22" s="128">
        <v>1</v>
      </c>
      <c r="F22" s="94"/>
      <c r="G22" s="95"/>
      <c r="H22" s="45">
        <f t="shared" si="0"/>
        <v>0</v>
      </c>
      <c r="I22" s="94"/>
      <c r="J22" s="94"/>
      <c r="K22" s="46">
        <f t="shared" si="1"/>
        <v>0</v>
      </c>
      <c r="L22" s="47">
        <f t="shared" si="2"/>
        <v>0</v>
      </c>
      <c r="M22" s="45">
        <f t="shared" si="3"/>
        <v>0</v>
      </c>
      <c r="N22" s="45">
        <f t="shared" si="4"/>
        <v>0</v>
      </c>
      <c r="O22" s="45">
        <f t="shared" si="5"/>
        <v>0</v>
      </c>
      <c r="P22" s="46">
        <f t="shared" si="6"/>
        <v>0</v>
      </c>
    </row>
    <row r="23" spans="1:16" ht="12.75" x14ac:dyDescent="0.2">
      <c r="A23" s="128">
        <v>10</v>
      </c>
      <c r="B23" s="128"/>
      <c r="C23" s="130" t="s">
        <v>203</v>
      </c>
      <c r="D23" s="128" t="s">
        <v>197</v>
      </c>
      <c r="E23" s="128">
        <v>15</v>
      </c>
      <c r="F23" s="94"/>
      <c r="G23" s="95"/>
      <c r="H23" s="45">
        <f t="shared" si="0"/>
        <v>0</v>
      </c>
      <c r="I23" s="94"/>
      <c r="J23" s="94"/>
      <c r="K23" s="46">
        <f t="shared" si="1"/>
        <v>0</v>
      </c>
      <c r="L23" s="47">
        <f t="shared" si="2"/>
        <v>0</v>
      </c>
      <c r="M23" s="45">
        <f t="shared" si="3"/>
        <v>0</v>
      </c>
      <c r="N23" s="45">
        <f t="shared" si="4"/>
        <v>0</v>
      </c>
      <c r="O23" s="45">
        <f t="shared" si="5"/>
        <v>0</v>
      </c>
      <c r="P23" s="46">
        <f t="shared" si="6"/>
        <v>0</v>
      </c>
    </row>
    <row r="24" spans="1:16" ht="12.75" x14ac:dyDescent="0.2">
      <c r="A24" s="128">
        <v>11</v>
      </c>
      <c r="B24" s="128"/>
      <c r="C24" s="130" t="s">
        <v>204</v>
      </c>
      <c r="D24" s="128" t="s">
        <v>192</v>
      </c>
      <c r="E24" s="128">
        <v>1</v>
      </c>
      <c r="F24" s="94"/>
      <c r="G24" s="95"/>
      <c r="H24" s="45">
        <f t="shared" si="0"/>
        <v>0</v>
      </c>
      <c r="I24" s="94"/>
      <c r="J24" s="94"/>
      <c r="K24" s="46">
        <f t="shared" si="1"/>
        <v>0</v>
      </c>
      <c r="L24" s="47">
        <f t="shared" si="2"/>
        <v>0</v>
      </c>
      <c r="M24" s="45">
        <f t="shared" si="3"/>
        <v>0</v>
      </c>
      <c r="N24" s="45">
        <f t="shared" si="4"/>
        <v>0</v>
      </c>
      <c r="O24" s="45">
        <f t="shared" si="5"/>
        <v>0</v>
      </c>
      <c r="P24" s="46">
        <f t="shared" si="6"/>
        <v>0</v>
      </c>
    </row>
    <row r="25" spans="1:16" ht="12.75" x14ac:dyDescent="0.2">
      <c r="A25" s="128">
        <v>12</v>
      </c>
      <c r="B25" s="128"/>
      <c r="C25" s="130" t="s">
        <v>205</v>
      </c>
      <c r="D25" s="128" t="s">
        <v>192</v>
      </c>
      <c r="E25" s="128">
        <v>1</v>
      </c>
      <c r="F25" s="94"/>
      <c r="G25" s="95"/>
      <c r="H25" s="45">
        <f t="shared" si="0"/>
        <v>0</v>
      </c>
      <c r="I25" s="94"/>
      <c r="J25" s="94"/>
      <c r="K25" s="46">
        <f t="shared" si="1"/>
        <v>0</v>
      </c>
      <c r="L25" s="47">
        <f t="shared" si="2"/>
        <v>0</v>
      </c>
      <c r="M25" s="45">
        <f t="shared" si="3"/>
        <v>0</v>
      </c>
      <c r="N25" s="45">
        <f t="shared" si="4"/>
        <v>0</v>
      </c>
      <c r="O25" s="45">
        <f t="shared" si="5"/>
        <v>0</v>
      </c>
      <c r="P25" s="46">
        <f t="shared" si="6"/>
        <v>0</v>
      </c>
    </row>
    <row r="26" spans="1:16" ht="12.75" x14ac:dyDescent="0.2">
      <c r="A26" s="128">
        <v>13</v>
      </c>
      <c r="B26" s="128"/>
      <c r="C26" s="130" t="s">
        <v>206</v>
      </c>
      <c r="D26" s="128" t="s">
        <v>192</v>
      </c>
      <c r="E26" s="128">
        <v>2</v>
      </c>
      <c r="F26" s="94"/>
      <c r="G26" s="95"/>
      <c r="H26" s="45">
        <f t="shared" si="0"/>
        <v>0</v>
      </c>
      <c r="I26" s="94"/>
      <c r="J26" s="94"/>
      <c r="K26" s="46">
        <f t="shared" si="1"/>
        <v>0</v>
      </c>
      <c r="L26" s="47">
        <f t="shared" si="2"/>
        <v>0</v>
      </c>
      <c r="M26" s="45">
        <f t="shared" si="3"/>
        <v>0</v>
      </c>
      <c r="N26" s="45">
        <f t="shared" si="4"/>
        <v>0</v>
      </c>
      <c r="O26" s="45">
        <f t="shared" si="5"/>
        <v>0</v>
      </c>
      <c r="P26" s="46">
        <f t="shared" si="6"/>
        <v>0</v>
      </c>
    </row>
    <row r="27" spans="1:16" ht="12.75" x14ac:dyDescent="0.2">
      <c r="A27" s="128">
        <v>14</v>
      </c>
      <c r="B27" s="128"/>
      <c r="C27" s="130" t="s">
        <v>207</v>
      </c>
      <c r="D27" s="128" t="s">
        <v>192</v>
      </c>
      <c r="E27" s="128">
        <v>1</v>
      </c>
      <c r="F27" s="94"/>
      <c r="G27" s="95"/>
      <c r="H27" s="45">
        <f t="shared" si="0"/>
        <v>0</v>
      </c>
      <c r="I27" s="94"/>
      <c r="J27" s="94"/>
      <c r="K27" s="46">
        <f t="shared" si="1"/>
        <v>0</v>
      </c>
      <c r="L27" s="47">
        <f t="shared" si="2"/>
        <v>0</v>
      </c>
      <c r="M27" s="45">
        <f t="shared" si="3"/>
        <v>0</v>
      </c>
      <c r="N27" s="45">
        <f t="shared" si="4"/>
        <v>0</v>
      </c>
      <c r="O27" s="45">
        <f t="shared" si="5"/>
        <v>0</v>
      </c>
      <c r="P27" s="46">
        <f t="shared" si="6"/>
        <v>0</v>
      </c>
    </row>
    <row r="28" spans="1:16" ht="12.75" x14ac:dyDescent="0.2">
      <c r="A28" s="128">
        <v>15</v>
      </c>
      <c r="B28" s="128"/>
      <c r="C28" s="130" t="s">
        <v>208</v>
      </c>
      <c r="D28" s="128" t="s">
        <v>192</v>
      </c>
      <c r="E28" s="128">
        <v>1</v>
      </c>
      <c r="F28" s="94"/>
      <c r="G28" s="95"/>
      <c r="H28" s="45">
        <f t="shared" si="0"/>
        <v>0</v>
      </c>
      <c r="I28" s="94"/>
      <c r="J28" s="94"/>
      <c r="K28" s="46">
        <f t="shared" si="1"/>
        <v>0</v>
      </c>
      <c r="L28" s="47">
        <f t="shared" si="2"/>
        <v>0</v>
      </c>
      <c r="M28" s="45">
        <f t="shared" si="3"/>
        <v>0</v>
      </c>
      <c r="N28" s="45">
        <f t="shared" si="4"/>
        <v>0</v>
      </c>
      <c r="O28" s="45">
        <f t="shared" si="5"/>
        <v>0</v>
      </c>
      <c r="P28" s="46">
        <f t="shared" si="6"/>
        <v>0</v>
      </c>
    </row>
    <row r="29" spans="1:16" ht="12.75" x14ac:dyDescent="0.2">
      <c r="A29" s="128">
        <v>16</v>
      </c>
      <c r="B29" s="128"/>
      <c r="C29" s="130" t="s">
        <v>209</v>
      </c>
      <c r="D29" s="128" t="s">
        <v>192</v>
      </c>
      <c r="E29" s="128">
        <v>1</v>
      </c>
      <c r="F29" s="94"/>
      <c r="G29" s="95"/>
      <c r="H29" s="45">
        <f t="shared" si="0"/>
        <v>0</v>
      </c>
      <c r="I29" s="94"/>
      <c r="J29" s="94"/>
      <c r="K29" s="46">
        <f t="shared" si="1"/>
        <v>0</v>
      </c>
      <c r="L29" s="47">
        <f t="shared" si="2"/>
        <v>0</v>
      </c>
      <c r="M29" s="45">
        <f t="shared" si="3"/>
        <v>0</v>
      </c>
      <c r="N29" s="45">
        <f t="shared" si="4"/>
        <v>0</v>
      </c>
      <c r="O29" s="45">
        <f t="shared" si="5"/>
        <v>0</v>
      </c>
      <c r="P29" s="46">
        <f t="shared" si="6"/>
        <v>0</v>
      </c>
    </row>
    <row r="30" spans="1:16" ht="12.75" x14ac:dyDescent="0.2">
      <c r="A30" s="128">
        <v>17</v>
      </c>
      <c r="B30" s="128"/>
      <c r="C30" s="131" t="s">
        <v>210</v>
      </c>
      <c r="D30" s="128" t="s">
        <v>195</v>
      </c>
      <c r="E30" s="128">
        <v>1</v>
      </c>
      <c r="F30" s="94"/>
      <c r="G30" s="95"/>
      <c r="H30" s="45">
        <f t="shared" si="0"/>
        <v>0</v>
      </c>
      <c r="I30" s="94"/>
      <c r="J30" s="94"/>
      <c r="K30" s="46">
        <f t="shared" si="1"/>
        <v>0</v>
      </c>
      <c r="L30" s="47">
        <f t="shared" si="2"/>
        <v>0</v>
      </c>
      <c r="M30" s="45">
        <f t="shared" si="3"/>
        <v>0</v>
      </c>
      <c r="N30" s="45">
        <f t="shared" si="4"/>
        <v>0</v>
      </c>
      <c r="O30" s="45">
        <f t="shared" si="5"/>
        <v>0</v>
      </c>
      <c r="P30" s="46">
        <f t="shared" si="6"/>
        <v>0</v>
      </c>
    </row>
    <row r="31" spans="1:16" ht="12.75" x14ac:dyDescent="0.2">
      <c r="A31" s="128">
        <v>18</v>
      </c>
      <c r="B31" s="128"/>
      <c r="C31" s="132" t="s">
        <v>211</v>
      </c>
      <c r="D31" s="128" t="s">
        <v>192</v>
      </c>
      <c r="E31" s="128">
        <v>6</v>
      </c>
      <c r="F31" s="94"/>
      <c r="G31" s="95"/>
      <c r="H31" s="45">
        <f t="shared" si="0"/>
        <v>0</v>
      </c>
      <c r="I31" s="94"/>
      <c r="J31" s="94"/>
      <c r="K31" s="46">
        <f t="shared" si="1"/>
        <v>0</v>
      </c>
      <c r="L31" s="47">
        <f t="shared" si="2"/>
        <v>0</v>
      </c>
      <c r="M31" s="45">
        <f t="shared" si="3"/>
        <v>0</v>
      </c>
      <c r="N31" s="45">
        <f t="shared" si="4"/>
        <v>0</v>
      </c>
      <c r="O31" s="45">
        <f t="shared" si="5"/>
        <v>0</v>
      </c>
      <c r="P31" s="46">
        <f t="shared" si="6"/>
        <v>0</v>
      </c>
    </row>
    <row r="32" spans="1:16" ht="12.75" x14ac:dyDescent="0.2">
      <c r="A32" s="128">
        <v>19</v>
      </c>
      <c r="B32" s="128"/>
      <c r="C32" s="132" t="s">
        <v>212</v>
      </c>
      <c r="D32" s="128" t="s">
        <v>192</v>
      </c>
      <c r="E32" s="128">
        <v>6</v>
      </c>
      <c r="F32" s="94"/>
      <c r="G32" s="95"/>
      <c r="H32" s="45">
        <f t="shared" si="0"/>
        <v>0</v>
      </c>
      <c r="I32" s="94"/>
      <c r="J32" s="94"/>
      <c r="K32" s="46">
        <f t="shared" si="1"/>
        <v>0</v>
      </c>
      <c r="L32" s="47">
        <f t="shared" si="2"/>
        <v>0</v>
      </c>
      <c r="M32" s="45">
        <f t="shared" si="3"/>
        <v>0</v>
      </c>
      <c r="N32" s="45">
        <f t="shared" si="4"/>
        <v>0</v>
      </c>
      <c r="O32" s="45">
        <f t="shared" si="5"/>
        <v>0</v>
      </c>
      <c r="P32" s="46">
        <f t="shared" si="6"/>
        <v>0</v>
      </c>
    </row>
    <row r="33" spans="1:16" ht="12.75" x14ac:dyDescent="0.2">
      <c r="A33" s="128">
        <v>20</v>
      </c>
      <c r="B33" s="128"/>
      <c r="C33" s="129" t="s">
        <v>213</v>
      </c>
      <c r="D33" s="128" t="s">
        <v>192</v>
      </c>
      <c r="E33" s="128">
        <v>15</v>
      </c>
      <c r="F33" s="94"/>
      <c r="G33" s="95"/>
      <c r="H33" s="45">
        <f t="shared" si="0"/>
        <v>0</v>
      </c>
      <c r="I33" s="94"/>
      <c r="J33" s="94"/>
      <c r="K33" s="46">
        <f t="shared" si="1"/>
        <v>0</v>
      </c>
      <c r="L33" s="47">
        <f t="shared" si="2"/>
        <v>0</v>
      </c>
      <c r="M33" s="45">
        <f t="shared" si="3"/>
        <v>0</v>
      </c>
      <c r="N33" s="45">
        <f t="shared" si="4"/>
        <v>0</v>
      </c>
      <c r="O33" s="45">
        <f t="shared" si="5"/>
        <v>0</v>
      </c>
      <c r="P33" s="46">
        <f t="shared" si="6"/>
        <v>0</v>
      </c>
    </row>
    <row r="34" spans="1:16" ht="12.75" x14ac:dyDescent="0.2">
      <c r="A34" s="128">
        <v>21</v>
      </c>
      <c r="B34" s="128"/>
      <c r="C34" s="129" t="s">
        <v>214</v>
      </c>
      <c r="D34" s="128" t="s">
        <v>195</v>
      </c>
      <c r="E34" s="128">
        <v>3</v>
      </c>
      <c r="F34" s="94"/>
      <c r="G34" s="95"/>
      <c r="H34" s="45">
        <f t="shared" si="0"/>
        <v>0</v>
      </c>
      <c r="I34" s="94"/>
      <c r="J34" s="94"/>
      <c r="K34" s="46">
        <f t="shared" si="1"/>
        <v>0</v>
      </c>
      <c r="L34" s="47">
        <f t="shared" si="2"/>
        <v>0</v>
      </c>
      <c r="M34" s="45">
        <f t="shared" si="3"/>
        <v>0</v>
      </c>
      <c r="N34" s="45">
        <f t="shared" si="4"/>
        <v>0</v>
      </c>
      <c r="O34" s="45">
        <f t="shared" si="5"/>
        <v>0</v>
      </c>
      <c r="P34" s="46">
        <f t="shared" si="6"/>
        <v>0</v>
      </c>
    </row>
    <row r="35" spans="1:16" ht="12.75" x14ac:dyDescent="0.2">
      <c r="A35" s="128">
        <v>22</v>
      </c>
      <c r="B35" s="128"/>
      <c r="C35" s="132" t="s">
        <v>215</v>
      </c>
      <c r="D35" s="128" t="s">
        <v>195</v>
      </c>
      <c r="E35" s="128">
        <v>1</v>
      </c>
      <c r="F35" s="94"/>
      <c r="G35" s="95"/>
      <c r="H35" s="45">
        <f t="shared" si="0"/>
        <v>0</v>
      </c>
      <c r="I35" s="94"/>
      <c r="J35" s="94"/>
      <c r="K35" s="46">
        <f t="shared" si="1"/>
        <v>0</v>
      </c>
      <c r="L35" s="47">
        <f t="shared" si="2"/>
        <v>0</v>
      </c>
      <c r="M35" s="45">
        <f t="shared" si="3"/>
        <v>0</v>
      </c>
      <c r="N35" s="45">
        <f t="shared" si="4"/>
        <v>0</v>
      </c>
      <c r="O35" s="45">
        <f t="shared" si="5"/>
        <v>0</v>
      </c>
      <c r="P35" s="46">
        <f t="shared" si="6"/>
        <v>0</v>
      </c>
    </row>
    <row r="36" spans="1:16" ht="12.75" x14ac:dyDescent="0.2">
      <c r="A36" s="128">
        <v>23</v>
      </c>
      <c r="B36" s="128"/>
      <c r="C36" s="133" t="s">
        <v>216</v>
      </c>
      <c r="D36" s="134" t="s">
        <v>192</v>
      </c>
      <c r="E36" s="134">
        <v>26</v>
      </c>
      <c r="F36" s="94"/>
      <c r="G36" s="95"/>
      <c r="H36" s="45">
        <f t="shared" si="0"/>
        <v>0</v>
      </c>
      <c r="I36" s="94"/>
      <c r="J36" s="94"/>
      <c r="K36" s="46">
        <f t="shared" si="1"/>
        <v>0</v>
      </c>
      <c r="L36" s="47">
        <f t="shared" si="2"/>
        <v>0</v>
      </c>
      <c r="M36" s="45">
        <f t="shared" si="3"/>
        <v>0</v>
      </c>
      <c r="N36" s="45">
        <f t="shared" si="4"/>
        <v>0</v>
      </c>
      <c r="O36" s="45">
        <f t="shared" si="5"/>
        <v>0</v>
      </c>
      <c r="P36" s="46">
        <f t="shared" si="6"/>
        <v>0</v>
      </c>
    </row>
    <row r="37" spans="1:16" ht="12.75" x14ac:dyDescent="0.2">
      <c r="A37" s="128">
        <v>24</v>
      </c>
      <c r="B37" s="128"/>
      <c r="C37" s="133" t="s">
        <v>217</v>
      </c>
      <c r="D37" s="134" t="s">
        <v>192</v>
      </c>
      <c r="E37" s="134">
        <v>4</v>
      </c>
      <c r="F37" s="94"/>
      <c r="G37" s="95"/>
      <c r="H37" s="45">
        <f t="shared" si="0"/>
        <v>0</v>
      </c>
      <c r="I37" s="94"/>
      <c r="J37" s="94"/>
      <c r="K37" s="46">
        <f t="shared" si="1"/>
        <v>0</v>
      </c>
      <c r="L37" s="47">
        <f t="shared" si="2"/>
        <v>0</v>
      </c>
      <c r="M37" s="45">
        <f t="shared" si="3"/>
        <v>0</v>
      </c>
      <c r="N37" s="45">
        <f t="shared" si="4"/>
        <v>0</v>
      </c>
      <c r="O37" s="45">
        <f t="shared" si="5"/>
        <v>0</v>
      </c>
      <c r="P37" s="46">
        <f t="shared" si="6"/>
        <v>0</v>
      </c>
    </row>
    <row r="38" spans="1:16" ht="12.75" x14ac:dyDescent="0.2">
      <c r="A38" s="128">
        <v>25</v>
      </c>
      <c r="B38" s="128"/>
      <c r="C38" s="133" t="s">
        <v>218</v>
      </c>
      <c r="D38" s="134" t="s">
        <v>192</v>
      </c>
      <c r="E38" s="134">
        <v>1</v>
      </c>
      <c r="F38" s="94"/>
      <c r="G38" s="95"/>
      <c r="H38" s="45">
        <f t="shared" si="0"/>
        <v>0</v>
      </c>
      <c r="I38" s="94"/>
      <c r="J38" s="94"/>
      <c r="K38" s="46">
        <f t="shared" si="1"/>
        <v>0</v>
      </c>
      <c r="L38" s="47">
        <f t="shared" si="2"/>
        <v>0</v>
      </c>
      <c r="M38" s="45">
        <f t="shared" si="3"/>
        <v>0</v>
      </c>
      <c r="N38" s="45">
        <f t="shared" si="4"/>
        <v>0</v>
      </c>
      <c r="O38" s="45">
        <f t="shared" si="5"/>
        <v>0</v>
      </c>
      <c r="P38" s="46">
        <f t="shared" si="6"/>
        <v>0</v>
      </c>
    </row>
    <row r="39" spans="1:16" ht="12.75" x14ac:dyDescent="0.2">
      <c r="A39" s="128">
        <v>26</v>
      </c>
      <c r="B39" s="128"/>
      <c r="C39" s="133" t="s">
        <v>219</v>
      </c>
      <c r="D39" s="134" t="s">
        <v>192</v>
      </c>
      <c r="E39" s="134">
        <v>2</v>
      </c>
      <c r="F39" s="94"/>
      <c r="G39" s="95"/>
      <c r="H39" s="45">
        <f t="shared" si="0"/>
        <v>0</v>
      </c>
      <c r="I39" s="94"/>
      <c r="J39" s="94"/>
      <c r="K39" s="46">
        <f t="shared" si="1"/>
        <v>0</v>
      </c>
      <c r="L39" s="47">
        <f t="shared" si="2"/>
        <v>0</v>
      </c>
      <c r="M39" s="45">
        <f t="shared" si="3"/>
        <v>0</v>
      </c>
      <c r="N39" s="45">
        <f t="shared" si="4"/>
        <v>0</v>
      </c>
      <c r="O39" s="45">
        <f t="shared" si="5"/>
        <v>0</v>
      </c>
      <c r="P39" s="46">
        <f t="shared" si="6"/>
        <v>0</v>
      </c>
    </row>
    <row r="40" spans="1:16" ht="12.75" x14ac:dyDescent="0.2">
      <c r="A40" s="128">
        <v>27</v>
      </c>
      <c r="B40" s="128"/>
      <c r="C40" s="133" t="s">
        <v>220</v>
      </c>
      <c r="D40" s="134" t="s">
        <v>197</v>
      </c>
      <c r="E40" s="134">
        <v>8</v>
      </c>
      <c r="F40" s="94"/>
      <c r="G40" s="95"/>
      <c r="H40" s="45">
        <f t="shared" si="0"/>
        <v>0</v>
      </c>
      <c r="I40" s="94"/>
      <c r="J40" s="94"/>
      <c r="K40" s="46">
        <f t="shared" si="1"/>
        <v>0</v>
      </c>
      <c r="L40" s="47">
        <f t="shared" si="2"/>
        <v>0</v>
      </c>
      <c r="M40" s="45">
        <f t="shared" si="3"/>
        <v>0</v>
      </c>
      <c r="N40" s="45">
        <f t="shared" si="4"/>
        <v>0</v>
      </c>
      <c r="O40" s="45">
        <f t="shared" si="5"/>
        <v>0</v>
      </c>
      <c r="P40" s="46">
        <f t="shared" si="6"/>
        <v>0</v>
      </c>
    </row>
    <row r="41" spans="1:16" ht="12.75" x14ac:dyDescent="0.2">
      <c r="A41" s="128">
        <v>28</v>
      </c>
      <c r="B41" s="128"/>
      <c r="C41" s="133" t="s">
        <v>221</v>
      </c>
      <c r="D41" s="134" t="s">
        <v>192</v>
      </c>
      <c r="E41" s="134">
        <v>4</v>
      </c>
      <c r="F41" s="94"/>
      <c r="G41" s="95"/>
      <c r="H41" s="45">
        <f t="shared" si="0"/>
        <v>0</v>
      </c>
      <c r="I41" s="94"/>
      <c r="J41" s="94"/>
      <c r="K41" s="46">
        <f t="shared" si="1"/>
        <v>0</v>
      </c>
      <c r="L41" s="47">
        <f t="shared" si="2"/>
        <v>0</v>
      </c>
      <c r="M41" s="45">
        <f t="shared" si="3"/>
        <v>0</v>
      </c>
      <c r="N41" s="45">
        <f t="shared" si="4"/>
        <v>0</v>
      </c>
      <c r="O41" s="45">
        <f t="shared" si="5"/>
        <v>0</v>
      </c>
      <c r="P41" s="46">
        <f t="shared" si="6"/>
        <v>0</v>
      </c>
    </row>
    <row r="42" spans="1:16" ht="12.75" x14ac:dyDescent="0.2">
      <c r="A42" s="128">
        <v>29</v>
      </c>
      <c r="B42" s="128"/>
      <c r="C42" s="133" t="s">
        <v>222</v>
      </c>
      <c r="D42" s="134" t="s">
        <v>195</v>
      </c>
      <c r="E42" s="134">
        <v>1</v>
      </c>
      <c r="F42" s="94"/>
      <c r="G42" s="95"/>
      <c r="H42" s="45">
        <f t="shared" si="0"/>
        <v>0</v>
      </c>
      <c r="I42" s="94"/>
      <c r="J42" s="94"/>
      <c r="K42" s="46">
        <f t="shared" si="1"/>
        <v>0</v>
      </c>
      <c r="L42" s="47">
        <f t="shared" si="2"/>
        <v>0</v>
      </c>
      <c r="M42" s="45">
        <f t="shared" si="3"/>
        <v>0</v>
      </c>
      <c r="N42" s="45">
        <f t="shared" si="4"/>
        <v>0</v>
      </c>
      <c r="O42" s="45">
        <f t="shared" si="5"/>
        <v>0</v>
      </c>
      <c r="P42" s="46">
        <f t="shared" si="6"/>
        <v>0</v>
      </c>
    </row>
    <row r="43" spans="1:16" ht="12.75" x14ac:dyDescent="0.2">
      <c r="A43" s="128">
        <v>30</v>
      </c>
      <c r="B43" s="128"/>
      <c r="C43" s="135" t="s">
        <v>223</v>
      </c>
      <c r="D43" s="136" t="s">
        <v>72</v>
      </c>
      <c r="E43" s="136">
        <v>115</v>
      </c>
      <c r="F43" s="94"/>
      <c r="G43" s="95"/>
      <c r="H43" s="45">
        <f t="shared" si="0"/>
        <v>0</v>
      </c>
      <c r="I43" s="94"/>
      <c r="J43" s="94"/>
      <c r="K43" s="46">
        <f t="shared" si="1"/>
        <v>0</v>
      </c>
      <c r="L43" s="47">
        <f t="shared" si="2"/>
        <v>0</v>
      </c>
      <c r="M43" s="45">
        <f t="shared" si="3"/>
        <v>0</v>
      </c>
      <c r="N43" s="45">
        <f t="shared" si="4"/>
        <v>0</v>
      </c>
      <c r="O43" s="45">
        <f t="shared" si="5"/>
        <v>0</v>
      </c>
      <c r="P43" s="46">
        <f t="shared" si="6"/>
        <v>0</v>
      </c>
    </row>
    <row r="44" spans="1:16" ht="12.75" x14ac:dyDescent="0.2">
      <c r="A44" s="128">
        <v>31</v>
      </c>
      <c r="B44" s="128"/>
      <c r="C44" s="135" t="s">
        <v>224</v>
      </c>
      <c r="D44" s="136" t="s">
        <v>192</v>
      </c>
      <c r="E44" s="136">
        <v>4</v>
      </c>
      <c r="F44" s="94"/>
      <c r="G44" s="95"/>
      <c r="H44" s="45">
        <f t="shared" si="0"/>
        <v>0</v>
      </c>
      <c r="I44" s="94"/>
      <c r="J44" s="94"/>
      <c r="K44" s="46">
        <f t="shared" si="1"/>
        <v>0</v>
      </c>
      <c r="L44" s="47">
        <f t="shared" si="2"/>
        <v>0</v>
      </c>
      <c r="M44" s="45">
        <f t="shared" si="3"/>
        <v>0</v>
      </c>
      <c r="N44" s="45">
        <f t="shared" si="4"/>
        <v>0</v>
      </c>
      <c r="O44" s="45">
        <f t="shared" si="5"/>
        <v>0</v>
      </c>
      <c r="P44" s="46">
        <f t="shared" si="6"/>
        <v>0</v>
      </c>
    </row>
    <row r="45" spans="1:16" ht="25.5" x14ac:dyDescent="0.2">
      <c r="A45" s="128">
        <v>32</v>
      </c>
      <c r="B45" s="128"/>
      <c r="C45" s="137" t="s">
        <v>225</v>
      </c>
      <c r="D45" s="138" t="s">
        <v>192</v>
      </c>
      <c r="E45" s="138">
        <v>26</v>
      </c>
      <c r="F45" s="94"/>
      <c r="G45" s="95"/>
      <c r="H45" s="45">
        <f t="shared" si="0"/>
        <v>0</v>
      </c>
      <c r="I45" s="94"/>
      <c r="J45" s="94"/>
      <c r="K45" s="46">
        <f t="shared" si="1"/>
        <v>0</v>
      </c>
      <c r="L45" s="47">
        <f t="shared" si="2"/>
        <v>0</v>
      </c>
      <c r="M45" s="45">
        <f t="shared" si="3"/>
        <v>0</v>
      </c>
      <c r="N45" s="45">
        <f t="shared" si="4"/>
        <v>0</v>
      </c>
      <c r="O45" s="45">
        <f t="shared" si="5"/>
        <v>0</v>
      </c>
      <c r="P45" s="46">
        <f t="shared" si="6"/>
        <v>0</v>
      </c>
    </row>
    <row r="46" spans="1:16" ht="12.75" x14ac:dyDescent="0.2">
      <c r="A46" s="128">
        <v>33</v>
      </c>
      <c r="B46" s="128"/>
      <c r="C46" s="133" t="s">
        <v>226</v>
      </c>
      <c r="D46" s="136" t="s">
        <v>192</v>
      </c>
      <c r="E46" s="136">
        <v>4</v>
      </c>
      <c r="F46" s="94"/>
      <c r="G46" s="95"/>
      <c r="H46" s="45">
        <f t="shared" si="0"/>
        <v>0</v>
      </c>
      <c r="I46" s="94"/>
      <c r="J46" s="94"/>
      <c r="K46" s="46">
        <f t="shared" si="1"/>
        <v>0</v>
      </c>
      <c r="L46" s="47">
        <f t="shared" si="2"/>
        <v>0</v>
      </c>
      <c r="M46" s="45">
        <f t="shared" si="3"/>
        <v>0</v>
      </c>
      <c r="N46" s="45">
        <f t="shared" si="4"/>
        <v>0</v>
      </c>
      <c r="O46" s="45">
        <f t="shared" si="5"/>
        <v>0</v>
      </c>
      <c r="P46" s="46">
        <f t="shared" si="6"/>
        <v>0</v>
      </c>
    </row>
    <row r="47" spans="1:16" ht="12.75" x14ac:dyDescent="0.2">
      <c r="A47" s="128">
        <v>34</v>
      </c>
      <c r="B47" s="128"/>
      <c r="C47" s="137" t="s">
        <v>227</v>
      </c>
      <c r="D47" s="138" t="s">
        <v>192</v>
      </c>
      <c r="E47" s="138">
        <v>4</v>
      </c>
      <c r="F47" s="94"/>
      <c r="G47" s="95"/>
      <c r="H47" s="45">
        <f t="shared" si="0"/>
        <v>0</v>
      </c>
      <c r="I47" s="94"/>
      <c r="J47" s="94"/>
      <c r="K47" s="46">
        <f t="shared" si="1"/>
        <v>0</v>
      </c>
      <c r="L47" s="47">
        <f t="shared" si="2"/>
        <v>0</v>
      </c>
      <c r="M47" s="45">
        <f t="shared" si="3"/>
        <v>0</v>
      </c>
      <c r="N47" s="45">
        <f t="shared" si="4"/>
        <v>0</v>
      </c>
      <c r="O47" s="45">
        <f t="shared" si="5"/>
        <v>0</v>
      </c>
      <c r="P47" s="46">
        <f t="shared" si="6"/>
        <v>0</v>
      </c>
    </row>
    <row r="48" spans="1:16" ht="12.75" x14ac:dyDescent="0.2">
      <c r="A48" s="128">
        <v>35</v>
      </c>
      <c r="B48" s="128"/>
      <c r="C48" s="137" t="s">
        <v>228</v>
      </c>
      <c r="D48" s="138" t="s">
        <v>192</v>
      </c>
      <c r="E48" s="138">
        <v>32</v>
      </c>
      <c r="F48" s="94"/>
      <c r="G48" s="95"/>
      <c r="H48" s="45">
        <f t="shared" si="0"/>
        <v>0</v>
      </c>
      <c r="I48" s="94"/>
      <c r="J48" s="94"/>
      <c r="K48" s="46">
        <f t="shared" si="1"/>
        <v>0</v>
      </c>
      <c r="L48" s="47">
        <f t="shared" si="2"/>
        <v>0</v>
      </c>
      <c r="M48" s="45">
        <f t="shared" si="3"/>
        <v>0</v>
      </c>
      <c r="N48" s="45">
        <f t="shared" si="4"/>
        <v>0</v>
      </c>
      <c r="O48" s="45">
        <f t="shared" si="5"/>
        <v>0</v>
      </c>
      <c r="P48" s="46">
        <f t="shared" si="6"/>
        <v>0</v>
      </c>
    </row>
    <row r="49" spans="1:16" ht="12.75" x14ac:dyDescent="0.2">
      <c r="A49" s="128">
        <v>36</v>
      </c>
      <c r="B49" s="128"/>
      <c r="C49" s="137" t="s">
        <v>229</v>
      </c>
      <c r="D49" s="138" t="s">
        <v>192</v>
      </c>
      <c r="E49" s="138">
        <v>10</v>
      </c>
      <c r="F49" s="94"/>
      <c r="G49" s="95"/>
      <c r="H49" s="45">
        <f t="shared" si="0"/>
        <v>0</v>
      </c>
      <c r="I49" s="94"/>
      <c r="J49" s="94"/>
      <c r="K49" s="46">
        <f t="shared" si="1"/>
        <v>0</v>
      </c>
      <c r="L49" s="47">
        <f t="shared" si="2"/>
        <v>0</v>
      </c>
      <c r="M49" s="45">
        <f t="shared" si="3"/>
        <v>0</v>
      </c>
      <c r="N49" s="45">
        <f t="shared" si="4"/>
        <v>0</v>
      </c>
      <c r="O49" s="45">
        <f t="shared" si="5"/>
        <v>0</v>
      </c>
      <c r="P49" s="46">
        <f t="shared" si="6"/>
        <v>0</v>
      </c>
    </row>
    <row r="50" spans="1:16" ht="12.75" x14ac:dyDescent="0.2">
      <c r="A50" s="128">
        <v>37</v>
      </c>
      <c r="B50" s="128"/>
      <c r="C50" s="139" t="s">
        <v>230</v>
      </c>
      <c r="D50" s="134" t="s">
        <v>192</v>
      </c>
      <c r="E50" s="134">
        <v>2</v>
      </c>
      <c r="F50" s="94"/>
      <c r="G50" s="95"/>
      <c r="H50" s="45">
        <f t="shared" si="0"/>
        <v>0</v>
      </c>
      <c r="I50" s="94"/>
      <c r="J50" s="94"/>
      <c r="K50" s="46">
        <f t="shared" si="1"/>
        <v>0</v>
      </c>
      <c r="L50" s="47">
        <f t="shared" si="2"/>
        <v>0</v>
      </c>
      <c r="M50" s="45">
        <f t="shared" si="3"/>
        <v>0</v>
      </c>
      <c r="N50" s="45">
        <f t="shared" si="4"/>
        <v>0</v>
      </c>
      <c r="O50" s="45">
        <f t="shared" si="5"/>
        <v>0</v>
      </c>
      <c r="P50" s="46">
        <f t="shared" si="6"/>
        <v>0</v>
      </c>
    </row>
    <row r="51" spans="1:16" ht="12.75" x14ac:dyDescent="0.2">
      <c r="A51" s="128">
        <v>38</v>
      </c>
      <c r="B51" s="128"/>
      <c r="C51" s="140" t="s">
        <v>231</v>
      </c>
      <c r="D51" s="134" t="s">
        <v>195</v>
      </c>
      <c r="E51" s="134">
        <v>1</v>
      </c>
      <c r="F51" s="94"/>
      <c r="G51" s="95"/>
      <c r="H51" s="45">
        <f t="shared" si="0"/>
        <v>0</v>
      </c>
      <c r="I51" s="94"/>
      <c r="J51" s="94"/>
      <c r="K51" s="46">
        <f t="shared" si="1"/>
        <v>0</v>
      </c>
      <c r="L51" s="47">
        <f t="shared" si="2"/>
        <v>0</v>
      </c>
      <c r="M51" s="45">
        <f t="shared" si="3"/>
        <v>0</v>
      </c>
      <c r="N51" s="45">
        <f t="shared" si="4"/>
        <v>0</v>
      </c>
      <c r="O51" s="45">
        <f t="shared" si="5"/>
        <v>0</v>
      </c>
      <c r="P51" s="46">
        <f t="shared" si="6"/>
        <v>0</v>
      </c>
    </row>
    <row r="52" spans="1:16" ht="25.5" x14ac:dyDescent="0.2">
      <c r="A52" s="128">
        <v>39</v>
      </c>
      <c r="B52" s="128"/>
      <c r="C52" s="141" t="s">
        <v>232</v>
      </c>
      <c r="D52" s="134" t="s">
        <v>195</v>
      </c>
      <c r="E52" s="134">
        <v>1</v>
      </c>
      <c r="F52" s="94"/>
      <c r="G52" s="95"/>
      <c r="H52" s="45">
        <f t="shared" si="0"/>
        <v>0</v>
      </c>
      <c r="I52" s="94"/>
      <c r="J52" s="94"/>
      <c r="K52" s="46">
        <f t="shared" si="1"/>
        <v>0</v>
      </c>
      <c r="L52" s="47">
        <f t="shared" si="2"/>
        <v>0</v>
      </c>
      <c r="M52" s="45">
        <f t="shared" si="3"/>
        <v>0</v>
      </c>
      <c r="N52" s="45">
        <f t="shared" si="4"/>
        <v>0</v>
      </c>
      <c r="O52" s="45">
        <f t="shared" si="5"/>
        <v>0</v>
      </c>
      <c r="P52" s="46">
        <f t="shared" si="6"/>
        <v>0</v>
      </c>
    </row>
    <row r="53" spans="1:16" ht="12.75" x14ac:dyDescent="0.2">
      <c r="A53" s="128">
        <v>40</v>
      </c>
      <c r="B53" s="128"/>
      <c r="C53" s="133" t="s">
        <v>233</v>
      </c>
      <c r="D53" s="134" t="s">
        <v>195</v>
      </c>
      <c r="E53" s="134">
        <v>1</v>
      </c>
      <c r="F53" s="94"/>
      <c r="G53" s="95"/>
      <c r="H53" s="45">
        <f t="shared" si="0"/>
        <v>0</v>
      </c>
      <c r="I53" s="94"/>
      <c r="J53" s="94"/>
      <c r="K53" s="46">
        <f t="shared" si="1"/>
        <v>0</v>
      </c>
      <c r="L53" s="47">
        <f t="shared" si="2"/>
        <v>0</v>
      </c>
      <c r="M53" s="45">
        <f t="shared" si="3"/>
        <v>0</v>
      </c>
      <c r="N53" s="45">
        <f t="shared" si="4"/>
        <v>0</v>
      </c>
      <c r="O53" s="45">
        <f t="shared" si="5"/>
        <v>0</v>
      </c>
      <c r="P53" s="46">
        <f t="shared" si="6"/>
        <v>0</v>
      </c>
    </row>
    <row r="54" spans="1:16" ht="26.25" thickBot="1" x14ac:dyDescent="0.25">
      <c r="A54" s="128">
        <v>41</v>
      </c>
      <c r="B54" s="128"/>
      <c r="C54" s="132" t="s">
        <v>234</v>
      </c>
      <c r="D54" s="128" t="s">
        <v>195</v>
      </c>
      <c r="E54" s="128">
        <v>1</v>
      </c>
      <c r="F54" s="94"/>
      <c r="G54" s="95"/>
      <c r="H54" s="45">
        <f t="shared" si="0"/>
        <v>0</v>
      </c>
      <c r="I54" s="94"/>
      <c r="J54" s="94"/>
      <c r="K54" s="46">
        <f t="shared" si="1"/>
        <v>0</v>
      </c>
      <c r="L54" s="47">
        <f t="shared" si="2"/>
        <v>0</v>
      </c>
      <c r="M54" s="45">
        <f t="shared" si="3"/>
        <v>0</v>
      </c>
      <c r="N54" s="45">
        <f t="shared" si="4"/>
        <v>0</v>
      </c>
      <c r="O54" s="45">
        <f t="shared" si="5"/>
        <v>0</v>
      </c>
      <c r="P54" s="46">
        <f t="shared" si="6"/>
        <v>0</v>
      </c>
    </row>
    <row r="55" spans="1:16" ht="12" thickBot="1" x14ac:dyDescent="0.25">
      <c r="A55" s="206" t="s">
        <v>237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8"/>
      <c r="L55" s="64">
        <f>SUM(L14:L54)</f>
        <v>0</v>
      </c>
      <c r="M55" s="65">
        <f>SUM(M14:M54)</f>
        <v>0</v>
      </c>
      <c r="N55" s="65">
        <f>SUM(N14:N54)</f>
        <v>0</v>
      </c>
      <c r="O55" s="65">
        <f>SUM(O14:O54)</f>
        <v>0</v>
      </c>
      <c r="P55" s="66">
        <f>SUM(P14:P54)</f>
        <v>0</v>
      </c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" t="s">
        <v>14</v>
      </c>
      <c r="B58" s="17"/>
      <c r="C58" s="205">
        <f>'Kops a'!C31:H31</f>
        <v>0</v>
      </c>
      <c r="D58" s="205"/>
      <c r="E58" s="205"/>
      <c r="F58" s="205"/>
      <c r="G58" s="205"/>
      <c r="H58" s="205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42" t="s">
        <v>15</v>
      </c>
      <c r="D59" s="142"/>
      <c r="E59" s="142"/>
      <c r="F59" s="142"/>
      <c r="G59" s="142"/>
      <c r="H59" s="142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83" t="str">
        <f>'Kops a'!A34</f>
        <v xml:space="preserve">Tāme sastādīta </v>
      </c>
      <c r="B61" s="84"/>
      <c r="C61" s="84"/>
      <c r="D61" s="84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" t="s">
        <v>37</v>
      </c>
      <c r="B63" s="17"/>
      <c r="C63" s="205">
        <f>'Kops a'!C36:H36</f>
        <v>0</v>
      </c>
      <c r="D63" s="205"/>
      <c r="E63" s="205"/>
      <c r="F63" s="205"/>
      <c r="G63" s="205"/>
      <c r="H63" s="205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42" t="s">
        <v>15</v>
      </c>
      <c r="D64" s="142"/>
      <c r="E64" s="142"/>
      <c r="F64" s="142"/>
      <c r="G64" s="142"/>
      <c r="H64" s="142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83" t="s">
        <v>54</v>
      </c>
      <c r="B66" s="84"/>
      <c r="C66" s="88">
        <f>'Kops a'!C39</f>
        <v>0</v>
      </c>
      <c r="D66" s="48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</sheetData>
  <mergeCells count="22">
    <mergeCell ref="C64:H64"/>
    <mergeCell ref="C4:I4"/>
    <mergeCell ref="F12:K12"/>
    <mergeCell ref="A9:F9"/>
    <mergeCell ref="J9:M9"/>
    <mergeCell ref="D8:L8"/>
    <mergeCell ref="A55:K55"/>
    <mergeCell ref="C58:H58"/>
    <mergeCell ref="C59:H59"/>
    <mergeCell ref="C63:H6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54 I15:J54 D15:G54">
    <cfRule type="cellIs" dxfId="19" priority="27" operator="equal">
      <formula>0</formula>
    </cfRule>
  </conditionalFormatting>
  <conditionalFormatting sqref="N9:O9">
    <cfRule type="cellIs" dxfId="18" priority="26" operator="equal">
      <formula>0</formula>
    </cfRule>
  </conditionalFormatting>
  <conditionalFormatting sqref="A9:F9">
    <cfRule type="containsText" dxfId="1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3" operator="equal">
      <formula>0</formula>
    </cfRule>
  </conditionalFormatting>
  <conditionalFormatting sqref="O10">
    <cfRule type="cellIs" dxfId="15" priority="22" operator="equal">
      <formula>"20__. gada __. _________"</formula>
    </cfRule>
  </conditionalFormatting>
  <conditionalFormatting sqref="A55:K55">
    <cfRule type="containsText" dxfId="14" priority="21" operator="containsText" text="Tiešās izmaksas kopā, t. sk. darba devēja sociālais nodoklis __.__% ">
      <formula>NOT(ISERROR(SEARCH("Tiešās izmaksas kopā, t. sk. darba devēja sociālais nodoklis __.__% ",A55)))</formula>
    </cfRule>
  </conditionalFormatting>
  <conditionalFormatting sqref="H14:H54 K14:P54 L55:P55">
    <cfRule type="cellIs" dxfId="13" priority="16" operator="equal">
      <formula>0</formula>
    </cfRule>
  </conditionalFormatting>
  <conditionalFormatting sqref="C4:I4">
    <cfRule type="cellIs" dxfId="12" priority="15" operator="equal">
      <formula>0</formula>
    </cfRule>
  </conditionalFormatting>
  <conditionalFormatting sqref="C15:C54">
    <cfRule type="cellIs" dxfId="11" priority="14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63:H63">
    <cfRule type="cellIs" dxfId="5" priority="4" operator="equal">
      <formula>0</formula>
    </cfRule>
  </conditionalFormatting>
  <conditionalFormatting sqref="C58:H58">
    <cfRule type="cellIs" dxfId="4" priority="3" operator="equal">
      <formula>0</formula>
    </cfRule>
  </conditionalFormatting>
  <conditionalFormatting sqref="C63:H63 C66 C58:H58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______________",A61)))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_________________________________",A66)))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cp:lastPrinted>2021-02-02T10:13:11Z</cp:lastPrinted>
  <dcterms:created xsi:type="dcterms:W3CDTF">2019-03-11T11:42:22Z</dcterms:created>
  <dcterms:modified xsi:type="dcterms:W3CDTF">2021-02-02T10:13:16Z</dcterms:modified>
</cp:coreProperties>
</file>