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Vīgriežu 34\Iepirkums\"/>
    </mc:Choice>
  </mc:AlternateContent>
  <xr:revisionPtr revIDLastSave="0" documentId="13_ncr:1_{D7B84F37-8CDF-47F0-8CCE-A06135D309C9}" xr6:coauthVersionLast="46" xr6:coauthVersionMax="46" xr10:uidLastSave="{00000000-0000-0000-0000-000000000000}"/>
  <bookViews>
    <workbookView xWindow="-108" yWindow="-108" windowWidth="23256" windowHeight="12576" tabRatio="846" activeTab="2" xr2:uid="{5D9A5C31-EB66-4807-93B2-F9DF804BDB8A}"/>
  </bookViews>
  <sheets>
    <sheet name="Kopt a" sheetId="1" r:id="rId1"/>
    <sheet name="Kops a" sheetId="2" r:id="rId2"/>
    <sheet name="1a" sheetId="3" r:id="rId3"/>
    <sheet name="2a" sheetId="4" r:id="rId4"/>
    <sheet name="3a" sheetId="5" r:id="rId5"/>
    <sheet name="4a" sheetId="6" r:id="rId6"/>
    <sheet name="5a" sheetId="7" r:id="rId7"/>
    <sheet name="6a" sheetId="8" r:id="rId8"/>
    <sheet name="7a" sheetId="9" r:id="rId9"/>
    <sheet name="8a" sheetId="10" r:id="rId10"/>
    <sheet name="9a" sheetId="11" r:id="rId11"/>
  </sheets>
  <calcPr calcId="18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5" l="1"/>
  <c r="E23" i="5"/>
  <c r="H101" i="11" l="1"/>
  <c r="J101" i="11" s="1"/>
  <c r="H99" i="11"/>
  <c r="H98" i="11"/>
  <c r="H97" i="11"/>
  <c r="H96" i="11"/>
  <c r="H95" i="11"/>
  <c r="H94" i="11"/>
  <c r="H93" i="11"/>
  <c r="H92" i="11"/>
  <c r="H91" i="11"/>
  <c r="H90" i="11"/>
  <c r="H89" i="11"/>
  <c r="H88" i="11"/>
  <c r="H87" i="1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5" i="11"/>
  <c r="J15" i="11" s="1"/>
  <c r="H107" i="10"/>
  <c r="J107" i="10" s="1"/>
  <c r="H105" i="10"/>
  <c r="H104" i="10"/>
  <c r="H103" i="10"/>
  <c r="H102" i="10"/>
  <c r="H101" i="10"/>
  <c r="H100" i="10"/>
  <c r="H99" i="10"/>
  <c r="H98" i="10"/>
  <c r="H97" i="10"/>
  <c r="H95" i="10"/>
  <c r="H94" i="10"/>
  <c r="H93" i="10"/>
  <c r="H92" i="10"/>
  <c r="H91" i="10"/>
  <c r="H90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7" i="10"/>
  <c r="J17" i="10" s="1"/>
  <c r="H16" i="10"/>
  <c r="J16" i="10" s="1"/>
  <c r="H15" i="10"/>
  <c r="J15" i="10" s="1"/>
  <c r="H21" i="9"/>
  <c r="K21" i="9" s="1"/>
  <c r="H20" i="9"/>
  <c r="K20" i="9" s="1"/>
  <c r="H19" i="9"/>
  <c r="K19" i="9" s="1"/>
  <c r="H18" i="9"/>
  <c r="H16" i="9"/>
  <c r="H15" i="9"/>
  <c r="H26" i="8"/>
  <c r="H25" i="8"/>
  <c r="H24" i="8"/>
  <c r="H18" i="8"/>
  <c r="H16" i="8"/>
  <c r="H15" i="8"/>
  <c r="E18" i="8"/>
  <c r="E27" i="7"/>
  <c r="E33" i="7"/>
  <c r="E34" i="7"/>
  <c r="E36" i="7"/>
  <c r="E37" i="7"/>
  <c r="E133" i="7"/>
  <c r="H132" i="7"/>
  <c r="E130" i="7"/>
  <c r="E129" i="7"/>
  <c r="H128" i="7"/>
  <c r="H126" i="7"/>
  <c r="H120" i="7"/>
  <c r="E120" i="7"/>
  <c r="E124" i="7" s="1"/>
  <c r="H119" i="7"/>
  <c r="H113" i="7"/>
  <c r="E113" i="7"/>
  <c r="E116" i="7" s="1"/>
  <c r="H112" i="7"/>
  <c r="H106" i="7"/>
  <c r="E106" i="7"/>
  <c r="E111" i="7" s="1"/>
  <c r="H101" i="7"/>
  <c r="E101" i="7"/>
  <c r="E103" i="7" s="1"/>
  <c r="E100" i="7"/>
  <c r="E98" i="7"/>
  <c r="H97" i="7"/>
  <c r="H96" i="7"/>
  <c r="E95" i="7"/>
  <c r="E94" i="7"/>
  <c r="E93" i="7"/>
  <c r="E92" i="7"/>
  <c r="H90" i="7"/>
  <c r="E90" i="7"/>
  <c r="H89" i="7"/>
  <c r="E88" i="7"/>
  <c r="E87" i="7"/>
  <c r="E86" i="7"/>
  <c r="E85" i="7"/>
  <c r="H83" i="7"/>
  <c r="E83" i="7"/>
  <c r="H80" i="7"/>
  <c r="E81" i="7"/>
  <c r="E77" i="7"/>
  <c r="H76" i="7"/>
  <c r="E74" i="7"/>
  <c r="H73" i="7"/>
  <c r="H64" i="7"/>
  <c r="E64" i="7"/>
  <c r="H61" i="7"/>
  <c r="E62" i="7"/>
  <c r="E59" i="7"/>
  <c r="E58" i="7"/>
  <c r="E56" i="7"/>
  <c r="E55" i="7"/>
  <c r="H53" i="7"/>
  <c r="E51" i="7"/>
  <c r="H50" i="7"/>
  <c r="H45" i="7"/>
  <c r="E45" i="7"/>
  <c r="H39" i="7"/>
  <c r="E39" i="7"/>
  <c r="H31" i="7"/>
  <c r="H27" i="7"/>
  <c r="J27" i="7" s="1"/>
  <c r="H25" i="7"/>
  <c r="J25" i="7" s="1"/>
  <c r="H24" i="7"/>
  <c r="J24" i="7" s="1"/>
  <c r="H23" i="7"/>
  <c r="J23" i="7" s="1"/>
  <c r="H22" i="7"/>
  <c r="J22" i="7" s="1"/>
  <c r="H21" i="7"/>
  <c r="J21" i="7" s="1"/>
  <c r="H20" i="7"/>
  <c r="J20" i="7" s="1"/>
  <c r="H19" i="7"/>
  <c r="J19" i="7" s="1"/>
  <c r="H18" i="7"/>
  <c r="J18" i="7" s="1"/>
  <c r="H17" i="7"/>
  <c r="J17" i="7" s="1"/>
  <c r="H16" i="7"/>
  <c r="J16" i="7" s="1"/>
  <c r="H15" i="7"/>
  <c r="J15" i="7" s="1"/>
  <c r="H30" i="6"/>
  <c r="H26" i="6"/>
  <c r="E30" i="6"/>
  <c r="H22" i="6"/>
  <c r="H18" i="6"/>
  <c r="H17" i="6"/>
  <c r="H15" i="6"/>
  <c r="H161" i="5"/>
  <c r="E162" i="5"/>
  <c r="H160" i="5"/>
  <c r="H159" i="5"/>
  <c r="H158" i="5"/>
  <c r="E156" i="5"/>
  <c r="H155" i="5"/>
  <c r="H151" i="5"/>
  <c r="H147" i="5"/>
  <c r="E151" i="5"/>
  <c r="H143" i="5"/>
  <c r="H142" i="5"/>
  <c r="H141" i="5"/>
  <c r="H140" i="5"/>
  <c r="H139" i="5"/>
  <c r="H138" i="5"/>
  <c r="H134" i="5"/>
  <c r="E136" i="5"/>
  <c r="E133" i="5"/>
  <c r="H132" i="5"/>
  <c r="H130" i="5"/>
  <c r="E131" i="5"/>
  <c r="H128" i="5"/>
  <c r="E129" i="5"/>
  <c r="H126" i="5"/>
  <c r="E127" i="5"/>
  <c r="H122" i="5"/>
  <c r="E122" i="5"/>
  <c r="E120" i="5"/>
  <c r="H119" i="5"/>
  <c r="E115" i="5"/>
  <c r="H113" i="5"/>
  <c r="E113" i="5"/>
  <c r="E118" i="5" s="1"/>
  <c r="E111" i="5"/>
  <c r="E110" i="5"/>
  <c r="H109" i="5"/>
  <c r="H105" i="5"/>
  <c r="H102" i="5"/>
  <c r="H97" i="5"/>
  <c r="H93" i="5"/>
  <c r="H90" i="5"/>
  <c r="H85" i="5"/>
  <c r="H81" i="5"/>
  <c r="E85" i="5"/>
  <c r="H77" i="5"/>
  <c r="H74" i="5"/>
  <c r="E71" i="5"/>
  <c r="H68" i="5"/>
  <c r="E65" i="5"/>
  <c r="E64" i="5"/>
  <c r="H63" i="5"/>
  <c r="H62" i="5"/>
  <c r="H58" i="5"/>
  <c r="H55" i="5"/>
  <c r="H50" i="5"/>
  <c r="E55" i="5"/>
  <c r="H46" i="5"/>
  <c r="H45" i="5"/>
  <c r="H39" i="5"/>
  <c r="E37" i="5"/>
  <c r="H34" i="5"/>
  <c r="H29" i="5"/>
  <c r="H27" i="5"/>
  <c r="H26" i="5"/>
  <c r="H25" i="5"/>
  <c r="H24" i="5"/>
  <c r="H23" i="5"/>
  <c r="H22" i="5"/>
  <c r="H21" i="5"/>
  <c r="H20" i="5"/>
  <c r="H19" i="5"/>
  <c r="H18" i="5"/>
  <c r="J18" i="5" s="1"/>
  <c r="H17" i="5"/>
  <c r="J17" i="5" s="1"/>
  <c r="H16" i="5"/>
  <c r="H15" i="5"/>
  <c r="H121" i="4"/>
  <c r="H120" i="4"/>
  <c r="H119" i="4"/>
  <c r="H115" i="4"/>
  <c r="H113" i="4"/>
  <c r="E113" i="4"/>
  <c r="E114" i="4" s="1"/>
  <c r="H110" i="4"/>
  <c r="E111" i="4"/>
  <c r="E109" i="4"/>
  <c r="H108" i="4"/>
  <c r="H105" i="4"/>
  <c r="H101" i="4"/>
  <c r="E100" i="4"/>
  <c r="H99" i="4"/>
  <c r="E101" i="4"/>
  <c r="H95" i="4"/>
  <c r="H91" i="4"/>
  <c r="E93" i="4"/>
  <c r="H87" i="4"/>
  <c r="H85" i="4"/>
  <c r="H83" i="4"/>
  <c r="H82" i="4"/>
  <c r="H79" i="4"/>
  <c r="H78" i="4"/>
  <c r="H74" i="4"/>
  <c r="E75" i="4"/>
  <c r="E72" i="4"/>
  <c r="H71" i="4"/>
  <c r="H66" i="4"/>
  <c r="H60" i="4"/>
  <c r="E60" i="4"/>
  <c r="E62" i="4" s="1"/>
  <c r="H57" i="4"/>
  <c r="H54" i="4"/>
  <c r="E55" i="4"/>
  <c r="H51" i="4"/>
  <c r="E52" i="4"/>
  <c r="H48" i="4"/>
  <c r="E49" i="4"/>
  <c r="H44" i="4"/>
  <c r="H41" i="4"/>
  <c r="E42" i="4"/>
  <c r="H37" i="4"/>
  <c r="H33" i="4"/>
  <c r="E34" i="4"/>
  <c r="H30" i="4"/>
  <c r="E31" i="4"/>
  <c r="H27" i="4"/>
  <c r="H24" i="4"/>
  <c r="E25" i="4"/>
  <c r="H22" i="4"/>
  <c r="H20" i="4"/>
  <c r="H19" i="4"/>
  <c r="H18" i="4"/>
  <c r="H17" i="4"/>
  <c r="H16" i="4"/>
  <c r="H15" i="4"/>
  <c r="H53" i="3"/>
  <c r="E53" i="3"/>
  <c r="H52" i="3"/>
  <c r="H51" i="3"/>
  <c r="H50" i="3"/>
  <c r="E51" i="3"/>
  <c r="E52" i="3" s="1"/>
  <c r="H46" i="3"/>
  <c r="H43" i="3"/>
  <c r="H39" i="3"/>
  <c r="H36" i="3"/>
  <c r="E37" i="3"/>
  <c r="H31" i="3"/>
  <c r="E32" i="3"/>
  <c r="H27" i="3"/>
  <c r="H24" i="3"/>
  <c r="H19" i="3"/>
  <c r="H18" i="3"/>
  <c r="H16" i="3"/>
  <c r="H15" i="3"/>
  <c r="J15" i="9" l="1"/>
  <c r="K15" i="9" s="1"/>
  <c r="J16" i="9"/>
  <c r="K16" i="9" s="1"/>
  <c r="K18" i="9"/>
  <c r="E23" i="8"/>
  <c r="E19" i="8"/>
  <c r="E22" i="8"/>
  <c r="E20" i="8"/>
  <c r="E108" i="7"/>
  <c r="E123" i="7"/>
  <c r="E105" i="7"/>
  <c r="E110" i="7"/>
  <c r="E115" i="7"/>
  <c r="E125" i="7"/>
  <c r="E104" i="7"/>
  <c r="E109" i="7"/>
  <c r="E117" i="7"/>
  <c r="E122" i="7"/>
  <c r="E118" i="7"/>
  <c r="E32" i="6"/>
  <c r="E31" i="6"/>
  <c r="E19" i="6"/>
  <c r="E22" i="6"/>
  <c r="E20" i="6"/>
  <c r="E27" i="6"/>
  <c r="E28" i="6"/>
  <c r="E148" i="5"/>
  <c r="E30" i="5"/>
  <c r="E32" i="5"/>
  <c r="E54" i="5"/>
  <c r="E123" i="5"/>
  <c r="E52" i="5"/>
  <c r="E149" i="5"/>
  <c r="E31" i="5"/>
  <c r="E35" i="5"/>
  <c r="E90" i="5"/>
  <c r="E86" i="5"/>
  <c r="E89" i="5"/>
  <c r="E87" i="5"/>
  <c r="E102" i="5"/>
  <c r="E98" i="5"/>
  <c r="E101" i="5"/>
  <c r="E99" i="5"/>
  <c r="E58" i="5"/>
  <c r="E56" i="5"/>
  <c r="E153" i="5"/>
  <c r="E152" i="5"/>
  <c r="E144" i="5"/>
  <c r="E145" i="5"/>
  <c r="E68" i="5"/>
  <c r="E47" i="5"/>
  <c r="E48" i="5"/>
  <c r="E36" i="5"/>
  <c r="E51" i="5"/>
  <c r="E114" i="5"/>
  <c r="E116" i="5"/>
  <c r="E40" i="5"/>
  <c r="E42" i="5"/>
  <c r="E82" i="5"/>
  <c r="E135" i="5"/>
  <c r="E41" i="5"/>
  <c r="E83" i="5"/>
  <c r="E95" i="4"/>
  <c r="E97" i="4" s="1"/>
  <c r="E45" i="4"/>
  <c r="E58" i="4"/>
  <c r="E92" i="4"/>
  <c r="E83" i="4"/>
  <c r="E80" i="4"/>
  <c r="E81" i="4"/>
  <c r="E28" i="4"/>
  <c r="E61" i="4"/>
  <c r="E63" i="4"/>
  <c r="E88" i="4"/>
  <c r="E103" i="4"/>
  <c r="E105" i="4"/>
  <c r="E66" i="4"/>
  <c r="E102" i="4"/>
  <c r="E47" i="3"/>
  <c r="E44" i="3"/>
  <c r="E24" i="3"/>
  <c r="E20" i="3"/>
  <c r="E23" i="3"/>
  <c r="E21" i="3"/>
  <c r="E39" i="3"/>
  <c r="E34" i="3"/>
  <c r="E33" i="3"/>
  <c r="E24" i="6" l="1"/>
  <c r="E23" i="6"/>
  <c r="E66" i="5"/>
  <c r="E73" i="5"/>
  <c r="E69" i="5"/>
  <c r="E74" i="5"/>
  <c r="E70" i="5"/>
  <c r="E59" i="5"/>
  <c r="E105" i="5"/>
  <c r="E103" i="5"/>
  <c r="E93" i="5"/>
  <c r="E91" i="5"/>
  <c r="E96" i="4"/>
  <c r="E68" i="4"/>
  <c r="E67" i="4"/>
  <c r="E106" i="4"/>
  <c r="E84" i="4"/>
  <c r="E85" i="4"/>
  <c r="E86" i="4" s="1"/>
  <c r="E41" i="3"/>
  <c r="E40" i="3"/>
  <c r="E27" i="3"/>
  <c r="E25" i="3"/>
  <c r="E94" i="5" l="1"/>
  <c r="E106" i="5"/>
  <c r="E77" i="5"/>
  <c r="E75" i="5"/>
  <c r="E28" i="3"/>
  <c r="E78" i="5" l="1"/>
  <c r="C175" i="5" l="1"/>
  <c r="C172" i="5"/>
  <c r="C167" i="5"/>
  <c r="C45" i="6"/>
  <c r="C42" i="6"/>
  <c r="C37" i="6"/>
  <c r="C146" i="7"/>
  <c r="C143" i="7"/>
  <c r="C138" i="7"/>
  <c r="C38" i="8"/>
  <c r="C35" i="8"/>
  <c r="C30" i="8"/>
  <c r="C33" i="9"/>
  <c r="C30" i="9"/>
  <c r="C25" i="9"/>
  <c r="C119" i="10"/>
  <c r="C116" i="10"/>
  <c r="C111" i="10"/>
  <c r="C113" i="11"/>
  <c r="C110" i="11"/>
  <c r="C105" i="11"/>
  <c r="C133" i="4"/>
  <c r="C130" i="4"/>
  <c r="C125" i="4"/>
  <c r="C65" i="3"/>
  <c r="C62" i="3"/>
  <c r="C57" i="3"/>
  <c r="A36" i="2"/>
  <c r="A170" i="5" s="1"/>
  <c r="P10" i="5" s="1"/>
  <c r="A60" i="3" l="1"/>
  <c r="P10" i="3" s="1"/>
  <c r="A114" i="10"/>
  <c r="P10" i="10" s="1"/>
  <c r="A33" i="8"/>
  <c r="P10" i="8" s="1"/>
  <c r="A40" i="6"/>
  <c r="P10" i="6" s="1"/>
  <c r="A128" i="4"/>
  <c r="P10" i="4" s="1"/>
  <c r="A108" i="11"/>
  <c r="P10" i="11" s="1"/>
  <c r="A28" i="9"/>
  <c r="P10" i="9" s="1"/>
  <c r="A141" i="7"/>
  <c r="P10" i="7" s="1"/>
  <c r="D9" i="2"/>
  <c r="D8" i="2"/>
  <c r="D7" i="2"/>
  <c r="D6" i="2"/>
  <c r="D7" i="11" l="1"/>
  <c r="D7" i="10"/>
  <c r="D7" i="9"/>
  <c r="D7" i="8"/>
  <c r="D7" i="7"/>
  <c r="D7" i="6"/>
  <c r="D7" i="5"/>
  <c r="D7" i="4"/>
  <c r="D8" i="11"/>
  <c r="D8" i="10"/>
  <c r="D8" i="9"/>
  <c r="D8" i="8"/>
  <c r="D8" i="7"/>
  <c r="D8" i="6"/>
  <c r="D8" i="5"/>
  <c r="D8" i="4"/>
  <c r="D5" i="11"/>
  <c r="D5" i="10"/>
  <c r="D5" i="9"/>
  <c r="D5" i="8"/>
  <c r="D5" i="7"/>
  <c r="D5" i="6"/>
  <c r="D5" i="5"/>
  <c r="D5" i="4"/>
  <c r="D6" i="11"/>
  <c r="D6" i="10"/>
  <c r="D6" i="9"/>
  <c r="D6" i="8"/>
  <c r="D6" i="7"/>
  <c r="D6" i="6"/>
  <c r="D6" i="5"/>
  <c r="D6" i="4"/>
  <c r="D6" i="3"/>
  <c r="D7" i="3"/>
  <c r="D5" i="3"/>
  <c r="D8" i="3"/>
  <c r="L26" i="6"/>
  <c r="L30" i="6"/>
  <c r="N15" i="4"/>
  <c r="N17" i="4"/>
  <c r="N18" i="4"/>
  <c r="N19" i="4"/>
  <c r="N21" i="4"/>
  <c r="N22" i="4"/>
  <c r="N23" i="4"/>
  <c r="N24" i="4"/>
  <c r="N25" i="4"/>
  <c r="N27" i="4"/>
  <c r="N28" i="4"/>
  <c r="N29" i="4"/>
  <c r="N31" i="4"/>
  <c r="N32" i="4"/>
  <c r="N33" i="4"/>
  <c r="N35" i="4"/>
  <c r="N37" i="4"/>
  <c r="N38" i="4"/>
  <c r="N39" i="4"/>
  <c r="N41" i="4"/>
  <c r="N42" i="4"/>
  <c r="N43" i="4"/>
  <c r="N45" i="4"/>
  <c r="N46" i="4"/>
  <c r="N47" i="4"/>
  <c r="N48" i="4"/>
  <c r="N49" i="4"/>
  <c r="N51" i="4"/>
  <c r="N52" i="4"/>
  <c r="N53" i="4"/>
  <c r="N55" i="4"/>
  <c r="N56" i="4"/>
  <c r="N57" i="4"/>
  <c r="N59" i="4"/>
  <c r="N60" i="4"/>
  <c r="N61" i="4"/>
  <c r="N63" i="4"/>
  <c r="N64" i="4"/>
  <c r="N65" i="4"/>
  <c r="N67" i="4"/>
  <c r="N68" i="4"/>
  <c r="N69" i="4"/>
  <c r="N70" i="4"/>
  <c r="N71" i="4"/>
  <c r="N73" i="4"/>
  <c r="N74" i="4"/>
  <c r="N75" i="4"/>
  <c r="N77" i="4"/>
  <c r="N79" i="4"/>
  <c r="N80" i="4"/>
  <c r="N81" i="4"/>
  <c r="N83" i="4"/>
  <c r="N84" i="4"/>
  <c r="N85" i="4"/>
  <c r="N87" i="4"/>
  <c r="N88" i="4"/>
  <c r="N89" i="4"/>
  <c r="N90" i="4"/>
  <c r="N91" i="4"/>
  <c r="N93" i="4"/>
  <c r="N94" i="4"/>
  <c r="N95" i="4"/>
  <c r="N97" i="4"/>
  <c r="N98" i="4"/>
  <c r="N99" i="4"/>
  <c r="N101" i="4"/>
  <c r="N102" i="4"/>
  <c r="N103" i="4"/>
  <c r="N105" i="4"/>
  <c r="N106" i="4"/>
  <c r="N107" i="4"/>
  <c r="N109" i="4"/>
  <c r="N110" i="4"/>
  <c r="N111" i="4"/>
  <c r="N113" i="4"/>
  <c r="N114" i="4"/>
  <c r="N115" i="4"/>
  <c r="N117" i="4"/>
  <c r="N119" i="4"/>
  <c r="N120" i="4"/>
  <c r="N121" i="4"/>
  <c r="N15" i="5"/>
  <c r="N16" i="5"/>
  <c r="N17" i="5"/>
  <c r="N19" i="5"/>
  <c r="N20" i="5"/>
  <c r="N21" i="5"/>
  <c r="N23" i="5"/>
  <c r="N24" i="5"/>
  <c r="N25" i="5"/>
  <c r="N27" i="5"/>
  <c r="N29" i="5"/>
  <c r="N30" i="5"/>
  <c r="N31" i="5"/>
  <c r="N33" i="5"/>
  <c r="N34" i="5"/>
  <c r="N35" i="5"/>
  <c r="N37" i="5"/>
  <c r="N38" i="5"/>
  <c r="N39" i="5"/>
  <c r="N41" i="5"/>
  <c r="N42" i="5"/>
  <c r="N43" i="5"/>
  <c r="N44" i="5"/>
  <c r="N46" i="5"/>
  <c r="N47" i="5"/>
  <c r="N48" i="5"/>
  <c r="N50" i="5"/>
  <c r="N51" i="5"/>
  <c r="N52" i="5"/>
  <c r="N54" i="5"/>
  <c r="N55" i="5"/>
  <c r="N56" i="5"/>
  <c r="N58" i="5"/>
  <c r="N59" i="5"/>
  <c r="N60" i="5"/>
  <c r="N61" i="5"/>
  <c r="N62" i="5"/>
  <c r="N64" i="5"/>
  <c r="N65" i="5"/>
  <c r="N66" i="5"/>
  <c r="N68" i="5"/>
  <c r="N69" i="5"/>
  <c r="N70" i="5"/>
  <c r="N72" i="5"/>
  <c r="N73" i="5"/>
  <c r="N74" i="5"/>
  <c r="N76" i="5"/>
  <c r="N77" i="5"/>
  <c r="N78" i="5"/>
  <c r="N80" i="5"/>
  <c r="N82" i="5"/>
  <c r="N83" i="5"/>
  <c r="N84" i="5"/>
  <c r="N86" i="5"/>
  <c r="N87" i="5"/>
  <c r="N88" i="5"/>
  <c r="N90" i="5"/>
  <c r="N91" i="5"/>
  <c r="N92" i="5"/>
  <c r="N94" i="5"/>
  <c r="N95" i="5"/>
  <c r="N96" i="5"/>
  <c r="N97" i="5"/>
  <c r="N98" i="5"/>
  <c r="N100" i="5"/>
  <c r="N101" i="5"/>
  <c r="N102" i="5"/>
  <c r="N104" i="5"/>
  <c r="N105" i="5"/>
  <c r="N106" i="5"/>
  <c r="N108" i="5"/>
  <c r="N110" i="5"/>
  <c r="N111" i="5"/>
  <c r="N112" i="5"/>
  <c r="N114" i="5"/>
  <c r="N115" i="5"/>
  <c r="N116" i="5"/>
  <c r="N118" i="5"/>
  <c r="N119" i="5"/>
  <c r="N120" i="5"/>
  <c r="N122" i="5"/>
  <c r="N123" i="5"/>
  <c r="N124" i="5"/>
  <c r="N125" i="5"/>
  <c r="N126" i="5"/>
  <c r="N128" i="5"/>
  <c r="N129" i="5"/>
  <c r="N130" i="5"/>
  <c r="N132" i="5"/>
  <c r="N133" i="5"/>
  <c r="N134" i="5"/>
  <c r="N136" i="5"/>
  <c r="N138" i="5"/>
  <c r="N139" i="5"/>
  <c r="N140" i="5"/>
  <c r="N142" i="5"/>
  <c r="N143" i="5"/>
  <c r="N144" i="5"/>
  <c r="N146" i="5"/>
  <c r="N147" i="5"/>
  <c r="N148" i="5"/>
  <c r="N150" i="5"/>
  <c r="N151" i="5"/>
  <c r="N152" i="5"/>
  <c r="N154" i="5"/>
  <c r="N155" i="5"/>
  <c r="N156" i="5"/>
  <c r="N158" i="5"/>
  <c r="N159" i="5"/>
  <c r="N160" i="5"/>
  <c r="N162" i="5"/>
  <c r="N163" i="5"/>
  <c r="N14" i="4"/>
  <c r="C23" i="2"/>
  <c r="C22" i="2"/>
  <c r="C21" i="2"/>
  <c r="C20" i="2"/>
  <c r="C19" i="2"/>
  <c r="C18" i="2"/>
  <c r="C17" i="2"/>
  <c r="C16" i="2"/>
  <c r="C15" i="2"/>
  <c r="L163" i="5"/>
  <c r="L162" i="5"/>
  <c r="N161" i="5"/>
  <c r="L161" i="5"/>
  <c r="M161" i="5"/>
  <c r="L160" i="5"/>
  <c r="L159" i="5"/>
  <c r="L158" i="5"/>
  <c r="N157" i="5"/>
  <c r="L157" i="5"/>
  <c r="L156" i="5"/>
  <c r="L155" i="5"/>
  <c r="L154" i="5"/>
  <c r="N153" i="5"/>
  <c r="L153" i="5"/>
  <c r="M153" i="5"/>
  <c r="L152" i="5"/>
  <c r="L151" i="5"/>
  <c r="L150" i="5"/>
  <c r="N149" i="5"/>
  <c r="L149" i="5"/>
  <c r="L148" i="5"/>
  <c r="L147" i="5"/>
  <c r="L146" i="5"/>
  <c r="N145" i="5"/>
  <c r="L145" i="5"/>
  <c r="M145" i="5"/>
  <c r="L144" i="5"/>
  <c r="L143" i="5"/>
  <c r="L142" i="5"/>
  <c r="N141" i="5"/>
  <c r="L141" i="5"/>
  <c r="L140" i="5"/>
  <c r="L139" i="5"/>
  <c r="L138" i="5"/>
  <c r="N137" i="5"/>
  <c r="L137" i="5"/>
  <c r="M137" i="5"/>
  <c r="L136" i="5"/>
  <c r="N135" i="5"/>
  <c r="L135" i="5"/>
  <c r="L134" i="5"/>
  <c r="L133" i="5"/>
  <c r="L132" i="5"/>
  <c r="N131" i="5"/>
  <c r="L131" i="5"/>
  <c r="M131" i="5"/>
  <c r="L130" i="5"/>
  <c r="L129" i="5"/>
  <c r="L128" i="5"/>
  <c r="N127" i="5"/>
  <c r="L127" i="5"/>
  <c r="L126" i="5"/>
  <c r="L125" i="5"/>
  <c r="L124" i="5"/>
  <c r="L123" i="5"/>
  <c r="L122" i="5"/>
  <c r="N121" i="5"/>
  <c r="L121" i="5"/>
  <c r="L120" i="5"/>
  <c r="L119" i="5"/>
  <c r="L118" i="5"/>
  <c r="N117" i="5"/>
  <c r="L117" i="5"/>
  <c r="M117" i="5"/>
  <c r="L116" i="5"/>
  <c r="L115" i="5"/>
  <c r="L114" i="5"/>
  <c r="N113" i="5"/>
  <c r="L113" i="5"/>
  <c r="L112" i="5"/>
  <c r="O112" i="5"/>
  <c r="L111" i="5"/>
  <c r="L110" i="5"/>
  <c r="N109" i="5"/>
  <c r="L109" i="5"/>
  <c r="M109" i="5"/>
  <c r="L108" i="5"/>
  <c r="O108" i="5"/>
  <c r="N107" i="5"/>
  <c r="L107" i="5"/>
  <c r="L106" i="5"/>
  <c r="L105" i="5"/>
  <c r="O105" i="5"/>
  <c r="L104" i="5"/>
  <c r="N103" i="5"/>
  <c r="L103" i="5"/>
  <c r="M103" i="5"/>
  <c r="L102" i="5"/>
  <c r="L101" i="5"/>
  <c r="L100" i="5"/>
  <c r="N99" i="5"/>
  <c r="L99" i="5"/>
  <c r="O99" i="5"/>
  <c r="L98" i="5"/>
  <c r="L97" i="5"/>
  <c r="L96" i="5"/>
  <c r="L95" i="5"/>
  <c r="L94" i="5"/>
  <c r="N93" i="5"/>
  <c r="L93" i="5"/>
  <c r="M93" i="5"/>
  <c r="L92" i="5"/>
  <c r="O92" i="5"/>
  <c r="L91" i="5"/>
  <c r="L90" i="5"/>
  <c r="N89" i="5"/>
  <c r="L89" i="5"/>
  <c r="M89" i="5"/>
  <c r="L88" i="5"/>
  <c r="L87" i="5"/>
  <c r="O87" i="5"/>
  <c r="L86" i="5"/>
  <c r="N85" i="5"/>
  <c r="L85" i="5"/>
  <c r="L84" i="5"/>
  <c r="L83" i="5"/>
  <c r="O83" i="5"/>
  <c r="L82" i="5"/>
  <c r="N81" i="5"/>
  <c r="L81" i="5"/>
  <c r="M81" i="5"/>
  <c r="L80" i="5"/>
  <c r="N79" i="5"/>
  <c r="L79" i="5"/>
  <c r="M79" i="5"/>
  <c r="L78" i="5"/>
  <c r="L77" i="5"/>
  <c r="O77" i="5"/>
  <c r="L76" i="5"/>
  <c r="N75" i="5"/>
  <c r="L75" i="5"/>
  <c r="M75" i="5"/>
  <c r="L74" i="5"/>
  <c r="L73" i="5"/>
  <c r="O73" i="5"/>
  <c r="L72" i="5"/>
  <c r="N71" i="5"/>
  <c r="L71" i="5"/>
  <c r="L70" i="5"/>
  <c r="L69" i="5"/>
  <c r="O69" i="5"/>
  <c r="L68" i="5"/>
  <c r="N67" i="5"/>
  <c r="L67" i="5"/>
  <c r="M67" i="5"/>
  <c r="L66" i="5"/>
  <c r="L65" i="5"/>
  <c r="O65" i="5"/>
  <c r="L64" i="5"/>
  <c r="N63" i="5"/>
  <c r="L63" i="5"/>
  <c r="M63" i="5"/>
  <c r="L62" i="5"/>
  <c r="L61" i="5"/>
  <c r="O61" i="5"/>
  <c r="L60" i="5"/>
  <c r="L59" i="5"/>
  <c r="O59" i="5"/>
  <c r="L58" i="5"/>
  <c r="N57" i="5"/>
  <c r="L57" i="5"/>
  <c r="L56" i="5"/>
  <c r="L55" i="5"/>
  <c r="O55" i="5"/>
  <c r="L54" i="5"/>
  <c r="N53" i="5"/>
  <c r="L53" i="5"/>
  <c r="M53" i="5"/>
  <c r="L52" i="5"/>
  <c r="L51" i="5"/>
  <c r="O51" i="5"/>
  <c r="L50" i="5"/>
  <c r="N49" i="5"/>
  <c r="L49" i="5"/>
  <c r="M49" i="5"/>
  <c r="L48" i="5"/>
  <c r="L47" i="5"/>
  <c r="O47" i="5"/>
  <c r="L46" i="5"/>
  <c r="N45" i="5"/>
  <c r="L45" i="5"/>
  <c r="M45" i="5"/>
  <c r="L44" i="5"/>
  <c r="L43" i="5"/>
  <c r="L42" i="5"/>
  <c r="O42" i="5"/>
  <c r="L41" i="5"/>
  <c r="N40" i="5"/>
  <c r="L40" i="5"/>
  <c r="M40" i="5"/>
  <c r="L39" i="5"/>
  <c r="L38" i="5"/>
  <c r="O38" i="5"/>
  <c r="L37" i="5"/>
  <c r="N36" i="5"/>
  <c r="L36" i="5"/>
  <c r="M36" i="5"/>
  <c r="L35" i="5"/>
  <c r="L34" i="5"/>
  <c r="O34" i="5"/>
  <c r="L33" i="5"/>
  <c r="N32" i="5"/>
  <c r="L32" i="5"/>
  <c r="M32" i="5"/>
  <c r="L31" i="5"/>
  <c r="L30" i="5"/>
  <c r="O30" i="5"/>
  <c r="L29" i="5"/>
  <c r="N28" i="5"/>
  <c r="L28" i="5"/>
  <c r="L27" i="5"/>
  <c r="N26" i="5"/>
  <c r="L26" i="5"/>
  <c r="M26" i="5"/>
  <c r="L25" i="5"/>
  <c r="L24" i="5"/>
  <c r="O24" i="5"/>
  <c r="L23" i="5"/>
  <c r="N22" i="5"/>
  <c r="L22" i="5"/>
  <c r="M22" i="5"/>
  <c r="L21" i="5"/>
  <c r="L20" i="5"/>
  <c r="O20" i="5"/>
  <c r="L19" i="5"/>
  <c r="N18" i="5"/>
  <c r="L18" i="5"/>
  <c r="M18" i="5"/>
  <c r="L17" i="5"/>
  <c r="L16" i="5"/>
  <c r="O16" i="5"/>
  <c r="L15" i="5"/>
  <c r="N14" i="5"/>
  <c r="L14" i="5"/>
  <c r="M14" i="5"/>
  <c r="L121" i="4"/>
  <c r="L120" i="4"/>
  <c r="L119" i="4"/>
  <c r="N118" i="4"/>
  <c r="L118" i="4"/>
  <c r="L117" i="4"/>
  <c r="N116" i="4"/>
  <c r="L116" i="4"/>
  <c r="L115" i="4"/>
  <c r="L114" i="4"/>
  <c r="M114" i="4"/>
  <c r="L113" i="4"/>
  <c r="N112" i="4"/>
  <c r="L112" i="4"/>
  <c r="L111" i="4"/>
  <c r="L110" i="4"/>
  <c r="L109" i="4"/>
  <c r="N108" i="4"/>
  <c r="L108" i="4"/>
  <c r="L107" i="4"/>
  <c r="M107" i="4"/>
  <c r="L106" i="4"/>
  <c r="L105" i="4"/>
  <c r="N104" i="4"/>
  <c r="L104" i="4"/>
  <c r="L103" i="4"/>
  <c r="L102" i="4"/>
  <c r="M102" i="4"/>
  <c r="L101" i="4"/>
  <c r="N100" i="4"/>
  <c r="L100" i="4"/>
  <c r="L99" i="4"/>
  <c r="L98" i="4"/>
  <c r="M98" i="4"/>
  <c r="L97" i="4"/>
  <c r="N96" i="4"/>
  <c r="L96" i="4"/>
  <c r="L95" i="4"/>
  <c r="L94" i="4"/>
  <c r="L93" i="4"/>
  <c r="N92" i="4"/>
  <c r="L92" i="4"/>
  <c r="L91" i="4"/>
  <c r="L90" i="4"/>
  <c r="L89" i="4"/>
  <c r="L88" i="4"/>
  <c r="L87" i="4"/>
  <c r="N86" i="4"/>
  <c r="L86" i="4"/>
  <c r="L85" i="4"/>
  <c r="L84" i="4"/>
  <c r="L83" i="4"/>
  <c r="N82" i="4"/>
  <c r="L82" i="4"/>
  <c r="L81" i="4"/>
  <c r="L80" i="4"/>
  <c r="L79" i="4"/>
  <c r="N78" i="4"/>
  <c r="L78" i="4"/>
  <c r="L77" i="4"/>
  <c r="N76" i="4"/>
  <c r="L76" i="4"/>
  <c r="L75" i="4"/>
  <c r="L74" i="4"/>
  <c r="L73" i="4"/>
  <c r="M73" i="4"/>
  <c r="N72" i="4"/>
  <c r="L72" i="4"/>
  <c r="L71" i="4"/>
  <c r="L70" i="4"/>
  <c r="L69" i="4"/>
  <c r="L68" i="4"/>
  <c r="L67" i="4"/>
  <c r="N66" i="4"/>
  <c r="L66" i="4"/>
  <c r="L65" i="4"/>
  <c r="L64" i="4"/>
  <c r="L63" i="4"/>
  <c r="N62" i="4"/>
  <c r="L62" i="4"/>
  <c r="L61" i="4"/>
  <c r="L60" i="4"/>
  <c r="L59" i="4"/>
  <c r="M59" i="4"/>
  <c r="N58" i="4"/>
  <c r="L58" i="4"/>
  <c r="L57" i="4"/>
  <c r="L56" i="4"/>
  <c r="L55" i="4"/>
  <c r="N54" i="4"/>
  <c r="L54" i="4"/>
  <c r="L53" i="4"/>
  <c r="L52" i="4"/>
  <c r="L51" i="4"/>
  <c r="O51" i="4"/>
  <c r="N50" i="4"/>
  <c r="L50" i="4"/>
  <c r="L49" i="4"/>
  <c r="L48" i="4"/>
  <c r="L47" i="4"/>
  <c r="L46" i="4"/>
  <c r="L45" i="4"/>
  <c r="N44" i="4"/>
  <c r="L44" i="4"/>
  <c r="L43" i="4"/>
  <c r="L42" i="4"/>
  <c r="L41" i="4"/>
  <c r="N40" i="4"/>
  <c r="L40" i="4"/>
  <c r="L39" i="4"/>
  <c r="L38" i="4"/>
  <c r="M38" i="4"/>
  <c r="L37" i="4"/>
  <c r="N36" i="4"/>
  <c r="L36" i="4"/>
  <c r="L35" i="4"/>
  <c r="N34" i="4"/>
  <c r="L34" i="4"/>
  <c r="L33" i="4"/>
  <c r="L32" i="4"/>
  <c r="L31" i="4"/>
  <c r="M31" i="4"/>
  <c r="N30" i="4"/>
  <c r="L30" i="4"/>
  <c r="L29" i="4"/>
  <c r="L28" i="4"/>
  <c r="L27" i="4"/>
  <c r="M27" i="4"/>
  <c r="N26" i="4"/>
  <c r="L26" i="4"/>
  <c r="L25" i="4"/>
  <c r="L24" i="4"/>
  <c r="L23" i="4"/>
  <c r="L22" i="4"/>
  <c r="M22" i="4"/>
  <c r="L21" i="4"/>
  <c r="N20" i="4"/>
  <c r="L20" i="4"/>
  <c r="L19" i="4"/>
  <c r="L18" i="4"/>
  <c r="M18" i="4"/>
  <c r="L17" i="4"/>
  <c r="M17" i="4"/>
  <c r="N16" i="4"/>
  <c r="L16" i="4"/>
  <c r="L15" i="4"/>
  <c r="L14" i="4"/>
  <c r="O14" i="4"/>
  <c r="L89" i="11" l="1"/>
  <c r="L41" i="11"/>
  <c r="L33" i="11"/>
  <c r="L26" i="8"/>
  <c r="L106" i="10"/>
  <c r="L104" i="10"/>
  <c r="L100" i="10"/>
  <c r="L96" i="10"/>
  <c r="L94" i="10"/>
  <c r="L90" i="10"/>
  <c r="L88" i="10"/>
  <c r="L84" i="10"/>
  <c r="L80" i="10"/>
  <c r="L76" i="10"/>
  <c r="L72" i="10"/>
  <c r="L70" i="10"/>
  <c r="L66" i="10"/>
  <c r="L62" i="10"/>
  <c r="L58" i="10"/>
  <c r="L54" i="10"/>
  <c r="L50" i="10"/>
  <c r="L46" i="10"/>
  <c r="L42" i="10"/>
  <c r="L38" i="10"/>
  <c r="L34" i="10"/>
  <c r="L30" i="10"/>
  <c r="L26" i="10"/>
  <c r="N97" i="11"/>
  <c r="N93" i="11"/>
  <c r="N89" i="11"/>
  <c r="N85" i="11"/>
  <c r="N81" i="11"/>
  <c r="N77" i="11"/>
  <c r="N73" i="11"/>
  <c r="N69" i="11"/>
  <c r="N65" i="11"/>
  <c r="P65" i="11" s="1"/>
  <c r="N61" i="11"/>
  <c r="N57" i="11"/>
  <c r="N53" i="11"/>
  <c r="N49" i="11"/>
  <c r="N45" i="11"/>
  <c r="N41" i="11"/>
  <c r="N37" i="11"/>
  <c r="N33" i="11"/>
  <c r="N29" i="11"/>
  <c r="N25" i="11"/>
  <c r="N87" i="10"/>
  <c r="N21" i="11"/>
  <c r="N17" i="11"/>
  <c r="N15" i="11"/>
  <c r="N19" i="10"/>
  <c r="N17" i="10"/>
  <c r="M65" i="11"/>
  <c r="O96" i="10"/>
  <c r="O90" i="10"/>
  <c r="O84" i="10"/>
  <c r="O76" i="10"/>
  <c r="O70" i="10"/>
  <c r="O38" i="10"/>
  <c r="O54" i="10"/>
  <c r="O30" i="6"/>
  <c r="O30" i="10"/>
  <c r="O46" i="10"/>
  <c r="O62" i="10"/>
  <c r="O26" i="8"/>
  <c r="L20" i="11"/>
  <c r="L16" i="11"/>
  <c r="L22" i="10"/>
  <c r="L18" i="10"/>
  <c r="L16" i="10"/>
  <c r="L20" i="9"/>
  <c r="L22" i="8"/>
  <c r="L18" i="8"/>
  <c r="L16" i="8"/>
  <c r="L22" i="7"/>
  <c r="L18" i="7"/>
  <c r="L22" i="6"/>
  <c r="L18" i="6"/>
  <c r="N106" i="10"/>
  <c r="N104" i="10"/>
  <c r="N100" i="10"/>
  <c r="N96" i="10"/>
  <c r="N94" i="10"/>
  <c r="N90" i="10"/>
  <c r="N88" i="10"/>
  <c r="N84" i="10"/>
  <c r="N80" i="10"/>
  <c r="N76" i="10"/>
  <c r="N72" i="10"/>
  <c r="N70" i="10"/>
  <c r="N66" i="10"/>
  <c r="N62" i="10"/>
  <c r="N58" i="10"/>
  <c r="N54" i="10"/>
  <c r="N50" i="10"/>
  <c r="N46" i="10"/>
  <c r="N42" i="10"/>
  <c r="N38" i="10"/>
  <c r="N34" i="10"/>
  <c r="N30" i="10"/>
  <c r="N26" i="10"/>
  <c r="N44" i="7"/>
  <c r="N26" i="8"/>
  <c r="L93" i="11"/>
  <c r="L45" i="11"/>
  <c r="L37" i="11"/>
  <c r="N14" i="8"/>
  <c r="O18" i="8"/>
  <c r="O20" i="9"/>
  <c r="O22" i="8"/>
  <c r="N20" i="11"/>
  <c r="N16" i="11"/>
  <c r="N22" i="10"/>
  <c r="N18" i="10"/>
  <c r="N16" i="10"/>
  <c r="N20" i="9"/>
  <c r="N22" i="8"/>
  <c r="N18" i="8"/>
  <c r="N16" i="8"/>
  <c r="N22" i="7"/>
  <c r="N18" i="7"/>
  <c r="N22" i="6"/>
  <c r="N18" i="6"/>
  <c r="L102" i="10"/>
  <c r="L98" i="10"/>
  <c r="L92" i="10"/>
  <c r="L86" i="10"/>
  <c r="L82" i="10"/>
  <c r="L78" i="10"/>
  <c r="L74" i="10"/>
  <c r="L68" i="10"/>
  <c r="L64" i="10"/>
  <c r="L60" i="10"/>
  <c r="L56" i="10"/>
  <c r="L52" i="10"/>
  <c r="L48" i="10"/>
  <c r="L44" i="10"/>
  <c r="L40" i="10"/>
  <c r="L36" i="10"/>
  <c r="L32" i="10"/>
  <c r="L28" i="10"/>
  <c r="L24" i="10"/>
  <c r="K39" i="11"/>
  <c r="L97" i="10"/>
  <c r="L73" i="10"/>
  <c r="L59" i="10"/>
  <c r="L43" i="10"/>
  <c r="N40" i="7"/>
  <c r="N30" i="6"/>
  <c r="N26" i="6"/>
  <c r="K24" i="7"/>
  <c r="L88" i="11"/>
  <c r="N88" i="11"/>
  <c r="L61" i="11"/>
  <c r="L21" i="11"/>
  <c r="L96" i="11"/>
  <c r="N96" i="11"/>
  <c r="N92" i="11"/>
  <c r="L92" i="11"/>
  <c r="N84" i="11"/>
  <c r="P84" i="11" s="1"/>
  <c r="L84" i="11"/>
  <c r="N80" i="11"/>
  <c r="L80" i="11"/>
  <c r="N76" i="11"/>
  <c r="L76" i="11"/>
  <c r="N72" i="11"/>
  <c r="L72" i="11"/>
  <c r="L68" i="11"/>
  <c r="N68" i="11"/>
  <c r="N64" i="11"/>
  <c r="L64" i="11"/>
  <c r="N60" i="11"/>
  <c r="L60" i="11"/>
  <c r="N56" i="11"/>
  <c r="L56" i="11"/>
  <c r="N52" i="11"/>
  <c r="L52" i="11"/>
  <c r="N48" i="11"/>
  <c r="L48" i="11"/>
  <c r="N44" i="11"/>
  <c r="L44" i="11"/>
  <c r="N40" i="11"/>
  <c r="L40" i="11"/>
  <c r="N36" i="11"/>
  <c r="L36" i="11"/>
  <c r="L32" i="11"/>
  <c r="N32" i="11"/>
  <c r="N28" i="11"/>
  <c r="L28" i="11"/>
  <c r="N24" i="11"/>
  <c r="L24" i="11"/>
  <c r="O64" i="11"/>
  <c r="O68" i="11"/>
  <c r="O85" i="11"/>
  <c r="L85" i="11"/>
  <c r="L29" i="11"/>
  <c r="O25" i="11"/>
  <c r="L25" i="11"/>
  <c r="L17" i="11"/>
  <c r="L15" i="11"/>
  <c r="O32" i="11"/>
  <c r="L91" i="10"/>
  <c r="O36" i="11"/>
  <c r="O44" i="11"/>
  <c r="O52" i="11"/>
  <c r="O60" i="11"/>
  <c r="O80" i="11"/>
  <c r="M88" i="11"/>
  <c r="O96" i="11"/>
  <c r="O28" i="11"/>
  <c r="O40" i="11"/>
  <c r="O48" i="11"/>
  <c r="O56" i="11"/>
  <c r="M84" i="11"/>
  <c r="K80" i="7"/>
  <c r="L20" i="10"/>
  <c r="L18" i="9"/>
  <c r="N16" i="9"/>
  <c r="N132" i="7"/>
  <c r="L132" i="7"/>
  <c r="N128" i="7"/>
  <c r="L128" i="7"/>
  <c r="N126" i="7"/>
  <c r="L126" i="7"/>
  <c r="N122" i="7"/>
  <c r="L122" i="7"/>
  <c r="L118" i="7"/>
  <c r="N118" i="7"/>
  <c r="L114" i="7"/>
  <c r="N114" i="7"/>
  <c r="L110" i="7"/>
  <c r="N110" i="7"/>
  <c r="M106" i="7"/>
  <c r="N106" i="7"/>
  <c r="L106" i="7"/>
  <c r="L102" i="7"/>
  <c r="N102" i="7"/>
  <c r="N98" i="7"/>
  <c r="L98" i="7"/>
  <c r="N94" i="7"/>
  <c r="L94" i="7"/>
  <c r="N90" i="7"/>
  <c r="L90" i="7"/>
  <c r="L86" i="7"/>
  <c r="N86" i="7"/>
  <c r="L82" i="7"/>
  <c r="N82" i="7"/>
  <c r="N76" i="7"/>
  <c r="L76" i="7"/>
  <c r="N72" i="7"/>
  <c r="L72" i="7"/>
  <c r="N68" i="7"/>
  <c r="L68" i="7"/>
  <c r="L64" i="7"/>
  <c r="N64" i="7"/>
  <c r="L60" i="7"/>
  <c r="N60" i="7"/>
  <c r="N58" i="7"/>
  <c r="L58" i="7"/>
  <c r="N54" i="7"/>
  <c r="L54" i="7"/>
  <c r="L50" i="7"/>
  <c r="N50" i="7"/>
  <c r="M50" i="7"/>
  <c r="P50" i="7" s="1"/>
  <c r="L46" i="7"/>
  <c r="N46" i="7"/>
  <c r="N42" i="7"/>
  <c r="L42" i="7"/>
  <c r="L38" i="7"/>
  <c r="N38" i="7"/>
  <c r="N36" i="7"/>
  <c r="L36" i="7"/>
  <c r="L32" i="7"/>
  <c r="N32" i="7"/>
  <c r="L28" i="7"/>
  <c r="N28" i="7"/>
  <c r="K34" i="7"/>
  <c r="L97" i="11"/>
  <c r="O97" i="11"/>
  <c r="L77" i="11"/>
  <c r="O77" i="11"/>
  <c r="L73" i="11"/>
  <c r="L69" i="11"/>
  <c r="L57" i="11"/>
  <c r="O57" i="11"/>
  <c r="L53" i="11"/>
  <c r="O53" i="11"/>
  <c r="L49" i="11"/>
  <c r="L85" i="10"/>
  <c r="K85" i="10"/>
  <c r="L81" i="10"/>
  <c r="L67" i="10"/>
  <c r="L55" i="10"/>
  <c r="K55" i="10"/>
  <c r="L51" i="10"/>
  <c r="M51" i="10"/>
  <c r="L39" i="10"/>
  <c r="L35" i="10"/>
  <c r="M35" i="10"/>
  <c r="L23" i="10"/>
  <c r="L19" i="10"/>
  <c r="L17" i="10"/>
  <c r="K99" i="7"/>
  <c r="K35" i="11"/>
  <c r="O37" i="11"/>
  <c r="L81" i="11"/>
  <c r="K95" i="11"/>
  <c r="L31" i="10"/>
  <c r="L63" i="10"/>
  <c r="O41" i="11"/>
  <c r="O45" i="11"/>
  <c r="O93" i="11"/>
  <c r="O102" i="7"/>
  <c r="L65" i="11"/>
  <c r="O89" i="11"/>
  <c r="L47" i="10"/>
  <c r="L77" i="10"/>
  <c r="K20" i="7"/>
  <c r="O114" i="7"/>
  <c r="K51" i="11"/>
  <c r="K103" i="10"/>
  <c r="O110" i="7"/>
  <c r="K79" i="11"/>
  <c r="K31" i="7"/>
  <c r="O46" i="7"/>
  <c r="O32" i="7"/>
  <c r="O38" i="7"/>
  <c r="M82" i="7"/>
  <c r="O86" i="7"/>
  <c r="O128" i="7"/>
  <c r="O54" i="7"/>
  <c r="O72" i="7"/>
  <c r="O94" i="7"/>
  <c r="O126" i="7"/>
  <c r="K130" i="7"/>
  <c r="M18" i="7"/>
  <c r="O42" i="7"/>
  <c r="O58" i="7"/>
  <c r="O68" i="7"/>
  <c r="K124" i="7"/>
  <c r="M132" i="7"/>
  <c r="N99" i="10"/>
  <c r="N93" i="10"/>
  <c r="N79" i="10"/>
  <c r="N71" i="10"/>
  <c r="N65" i="10"/>
  <c r="N57" i="10"/>
  <c r="N49" i="10"/>
  <c r="N41" i="10"/>
  <c r="N33" i="10"/>
  <c r="N25" i="10"/>
  <c r="K69" i="7"/>
  <c r="N33" i="7"/>
  <c r="M51" i="4"/>
  <c r="K40" i="7"/>
  <c r="K104" i="7"/>
  <c r="K121" i="7"/>
  <c r="L14" i="11"/>
  <c r="K44" i="7"/>
  <c r="K15" i="10"/>
  <c r="K89" i="10"/>
  <c r="K91" i="11"/>
  <c r="K29" i="10"/>
  <c r="K37" i="10"/>
  <c r="K45" i="10"/>
  <c r="K53" i="10"/>
  <c r="K61" i="10"/>
  <c r="K69" i="10"/>
  <c r="K75" i="10"/>
  <c r="K83" i="10"/>
  <c r="K26" i="7"/>
  <c r="K30" i="7"/>
  <c r="K49" i="7"/>
  <c r="K83" i="7"/>
  <c r="K96" i="7"/>
  <c r="K100" i="7"/>
  <c r="K111" i="7"/>
  <c r="L23" i="11"/>
  <c r="L103" i="10"/>
  <c r="L89" i="10"/>
  <c r="L83" i="10"/>
  <c r="L75" i="10"/>
  <c r="L69" i="10"/>
  <c r="L61" i="10"/>
  <c r="L53" i="10"/>
  <c r="L45" i="10"/>
  <c r="L37" i="10"/>
  <c r="L29" i="10"/>
  <c r="L21" i="10"/>
  <c r="L15" i="10"/>
  <c r="M40" i="4"/>
  <c r="O40" i="4"/>
  <c r="O47" i="4"/>
  <c r="M101" i="4"/>
  <c r="O110" i="4"/>
  <c r="M113" i="4"/>
  <c r="M119" i="4"/>
  <c r="O119" i="4"/>
  <c r="M15" i="4"/>
  <c r="O15" i="4"/>
  <c r="P15" i="4" s="1"/>
  <c r="O23" i="4"/>
  <c r="M25" i="4"/>
  <c r="O25" i="4"/>
  <c r="M34" i="4"/>
  <c r="O34" i="4"/>
  <c r="O42" i="4"/>
  <c r="M49" i="4"/>
  <c r="O49" i="4"/>
  <c r="M57" i="4"/>
  <c r="O57" i="4"/>
  <c r="M66" i="4"/>
  <c r="O66" i="4"/>
  <c r="M72" i="4"/>
  <c r="O72" i="4"/>
  <c r="M77" i="4"/>
  <c r="O77" i="4"/>
  <c r="M85" i="4"/>
  <c r="O85" i="4"/>
  <c r="M91" i="4"/>
  <c r="O91" i="4"/>
  <c r="M120" i="4"/>
  <c r="O120" i="4"/>
  <c r="M19" i="4"/>
  <c r="O19" i="4"/>
  <c r="P19" i="4" s="1"/>
  <c r="M20" i="4"/>
  <c r="O20" i="4"/>
  <c r="O21" i="4"/>
  <c r="O22" i="4"/>
  <c r="O28" i="4"/>
  <c r="M29" i="4"/>
  <c r="O29" i="4"/>
  <c r="M30" i="4"/>
  <c r="O30" i="4"/>
  <c r="O31" i="4"/>
  <c r="O37" i="4"/>
  <c r="O38" i="4"/>
  <c r="M42" i="4"/>
  <c r="O45" i="4"/>
  <c r="O46" i="4"/>
  <c r="O52" i="4"/>
  <c r="M53" i="4"/>
  <c r="O53" i="4"/>
  <c r="M54" i="4"/>
  <c r="O60" i="4"/>
  <c r="M61" i="4"/>
  <c r="O61" i="4"/>
  <c r="M62" i="4"/>
  <c r="O68" i="4"/>
  <c r="M69" i="4"/>
  <c r="O69" i="4"/>
  <c r="O74" i="4"/>
  <c r="M75" i="4"/>
  <c r="O75" i="4"/>
  <c r="M76" i="4"/>
  <c r="O76" i="4"/>
  <c r="O80" i="4"/>
  <c r="M81" i="4"/>
  <c r="O81" i="4"/>
  <c r="M82" i="4"/>
  <c r="O88" i="4"/>
  <c r="M89" i="4"/>
  <c r="O89" i="4"/>
  <c r="O94" i="4"/>
  <c r="O95" i="4"/>
  <c r="M96" i="4"/>
  <c r="O96" i="4"/>
  <c r="M97" i="4"/>
  <c r="O97" i="4"/>
  <c r="O98" i="4"/>
  <c r="M108" i="4"/>
  <c r="O23" i="5"/>
  <c r="M25" i="5"/>
  <c r="O25" i="5"/>
  <c r="O26" i="5"/>
  <c r="O37" i="5"/>
  <c r="M39" i="5"/>
  <c r="O39" i="5"/>
  <c r="O40" i="5"/>
  <c r="O50" i="5"/>
  <c r="M52" i="5"/>
  <c r="O52" i="5"/>
  <c r="O53" i="5"/>
  <c r="O64" i="5"/>
  <c r="M66" i="5"/>
  <c r="O66" i="5"/>
  <c r="O67" i="5"/>
  <c r="M80" i="5"/>
  <c r="O80" i="5"/>
  <c r="P80" i="5" s="1"/>
  <c r="O81" i="5"/>
  <c r="O93" i="5"/>
  <c r="P93" i="5" s="1"/>
  <c r="O103" i="5"/>
  <c r="O110" i="5"/>
  <c r="M111" i="5"/>
  <c r="O118" i="5"/>
  <c r="M119" i="5"/>
  <c r="M125" i="5"/>
  <c r="O132" i="5"/>
  <c r="M133" i="5"/>
  <c r="O138" i="5"/>
  <c r="M139" i="5"/>
  <c r="O146" i="5"/>
  <c r="M147" i="5"/>
  <c r="O154" i="5"/>
  <c r="M155" i="5"/>
  <c r="O162" i="5"/>
  <c r="M163" i="5"/>
  <c r="O27" i="5"/>
  <c r="O28" i="5"/>
  <c r="O41" i="5"/>
  <c r="M43" i="5"/>
  <c r="O43" i="5"/>
  <c r="O54" i="5"/>
  <c r="M56" i="5"/>
  <c r="O56" i="5"/>
  <c r="O57" i="5"/>
  <c r="O68" i="5"/>
  <c r="M70" i="5"/>
  <c r="O70" i="5"/>
  <c r="O71" i="5"/>
  <c r="O82" i="5"/>
  <c r="M84" i="5"/>
  <c r="O84" i="5"/>
  <c r="O85" i="5"/>
  <c r="O94" i="5"/>
  <c r="M95" i="5"/>
  <c r="O95" i="5"/>
  <c r="O104" i="5"/>
  <c r="M106" i="5"/>
  <c r="O106" i="5"/>
  <c r="O107" i="5"/>
  <c r="O113" i="5"/>
  <c r="M120" i="5"/>
  <c r="O120" i="5"/>
  <c r="O121" i="5"/>
  <c r="M126" i="5"/>
  <c r="O126" i="5"/>
  <c r="O127" i="5"/>
  <c r="M134" i="5"/>
  <c r="O134" i="5"/>
  <c r="P134" i="5" s="1"/>
  <c r="O135" i="5"/>
  <c r="P135" i="5" s="1"/>
  <c r="M140" i="5"/>
  <c r="O140" i="5"/>
  <c r="O141" i="5"/>
  <c r="M148" i="5"/>
  <c r="O148" i="5"/>
  <c r="O149" i="5"/>
  <c r="M156" i="5"/>
  <c r="O156" i="5"/>
  <c r="O157" i="5"/>
  <c r="M39" i="4"/>
  <c r="O39" i="4"/>
  <c r="O55" i="4"/>
  <c r="M83" i="4"/>
  <c r="O83" i="4"/>
  <c r="P83" i="4" s="1"/>
  <c r="M100" i="4"/>
  <c r="M109" i="4"/>
  <c r="O109" i="4"/>
  <c r="M112" i="4"/>
  <c r="O112" i="4"/>
  <c r="M16" i="4"/>
  <c r="P16" i="4" s="1"/>
  <c r="O16" i="4"/>
  <c r="O24" i="4"/>
  <c r="O35" i="4"/>
  <c r="O41" i="4"/>
  <c r="O48" i="4"/>
  <c r="M50" i="4"/>
  <c r="O50" i="4"/>
  <c r="M58" i="4"/>
  <c r="O58" i="4"/>
  <c r="M65" i="4"/>
  <c r="O65" i="4"/>
  <c r="M71" i="4"/>
  <c r="P71" i="4" s="1"/>
  <c r="O71" i="4"/>
  <c r="M78" i="4"/>
  <c r="O78" i="4"/>
  <c r="O84" i="4"/>
  <c r="M92" i="4"/>
  <c r="O92" i="4"/>
  <c r="O15" i="5"/>
  <c r="M17" i="5"/>
  <c r="O17" i="5"/>
  <c r="O18" i="5"/>
  <c r="O29" i="5"/>
  <c r="M31" i="5"/>
  <c r="O31" i="5"/>
  <c r="O32" i="5"/>
  <c r="M44" i="5"/>
  <c r="O44" i="5"/>
  <c r="O45" i="5"/>
  <c r="O58" i="5"/>
  <c r="M60" i="5"/>
  <c r="O60" i="5"/>
  <c r="O72" i="5"/>
  <c r="M74" i="5"/>
  <c r="O74" i="5"/>
  <c r="O75" i="5"/>
  <c r="P75" i="5" s="1"/>
  <c r="O86" i="5"/>
  <c r="M88" i="5"/>
  <c r="O88" i="5"/>
  <c r="O89" i="5"/>
  <c r="P89" i="5" s="1"/>
  <c r="O96" i="5"/>
  <c r="M97" i="5"/>
  <c r="O97" i="5"/>
  <c r="M98" i="5"/>
  <c r="O98" i="5"/>
  <c r="O114" i="5"/>
  <c r="M115" i="5"/>
  <c r="O115" i="5"/>
  <c r="P115" i="5" s="1"/>
  <c r="O122" i="5"/>
  <c r="M123" i="5"/>
  <c r="O123" i="5"/>
  <c r="O128" i="5"/>
  <c r="M129" i="5"/>
  <c r="O129" i="5"/>
  <c r="O136" i="5"/>
  <c r="O142" i="5"/>
  <c r="M143" i="5"/>
  <c r="O143" i="5"/>
  <c r="O150" i="5"/>
  <c r="M151" i="5"/>
  <c r="P151" i="5" s="1"/>
  <c r="O151" i="5"/>
  <c r="O158" i="5"/>
  <c r="M159" i="5"/>
  <c r="O159" i="5"/>
  <c r="O32" i="4"/>
  <c r="M63" i="4"/>
  <c r="P63" i="4" s="1"/>
  <c r="O63" i="4"/>
  <c r="O99" i="4"/>
  <c r="O111" i="4"/>
  <c r="M118" i="4"/>
  <c r="O118" i="4"/>
  <c r="O17" i="4"/>
  <c r="M26" i="4"/>
  <c r="O26" i="4"/>
  <c r="M33" i="4"/>
  <c r="O33" i="4"/>
  <c r="P33" i="4" s="1"/>
  <c r="O56" i="4"/>
  <c r="O64" i="4"/>
  <c r="O70" i="4"/>
  <c r="M86" i="4"/>
  <c r="O86" i="4"/>
  <c r="O90" i="4"/>
  <c r="O102" i="4"/>
  <c r="O114" i="4"/>
  <c r="O18" i="4"/>
  <c r="O27" i="4"/>
  <c r="M32" i="4"/>
  <c r="M36" i="4"/>
  <c r="M43" i="4"/>
  <c r="O43" i="4"/>
  <c r="M44" i="4"/>
  <c r="M47" i="4"/>
  <c r="K51" i="4"/>
  <c r="M55" i="4"/>
  <c r="O59" i="4"/>
  <c r="P59" i="4" s="1"/>
  <c r="M67" i="4"/>
  <c r="O73" i="4"/>
  <c r="M79" i="4"/>
  <c r="M87" i="4"/>
  <c r="O87" i="4"/>
  <c r="P87" i="4" s="1"/>
  <c r="M93" i="4"/>
  <c r="O93" i="4"/>
  <c r="O103" i="4"/>
  <c r="M104" i="4"/>
  <c r="O104" i="4"/>
  <c r="M105" i="4"/>
  <c r="O105" i="4"/>
  <c r="O106" i="4"/>
  <c r="O107" i="4"/>
  <c r="O115" i="4"/>
  <c r="M116" i="4"/>
  <c r="O116" i="4"/>
  <c r="M117" i="4"/>
  <c r="O117" i="4"/>
  <c r="O121" i="4"/>
  <c r="O19" i="5"/>
  <c r="M21" i="5"/>
  <c r="O21" i="5"/>
  <c r="O22" i="5"/>
  <c r="P22" i="5" s="1"/>
  <c r="M28" i="5"/>
  <c r="O33" i="5"/>
  <c r="M35" i="5"/>
  <c r="O35" i="5"/>
  <c r="O36" i="5"/>
  <c r="O46" i="5"/>
  <c r="M48" i="5"/>
  <c r="O48" i="5"/>
  <c r="P48" i="5" s="1"/>
  <c r="O49" i="5"/>
  <c r="P49" i="5" s="1"/>
  <c r="M57" i="5"/>
  <c r="M62" i="5"/>
  <c r="O62" i="5"/>
  <c r="O63" i="5"/>
  <c r="P63" i="5" s="1"/>
  <c r="M71" i="5"/>
  <c r="O76" i="5"/>
  <c r="M78" i="5"/>
  <c r="O78" i="5"/>
  <c r="P78" i="5" s="1"/>
  <c r="O79" i="5"/>
  <c r="M85" i="5"/>
  <c r="O90" i="5"/>
  <c r="M91" i="5"/>
  <c r="O91" i="5"/>
  <c r="O100" i="5"/>
  <c r="M101" i="5"/>
  <c r="O101" i="5"/>
  <c r="M102" i="5"/>
  <c r="O102" i="5"/>
  <c r="M107" i="5"/>
  <c r="O109" i="5"/>
  <c r="P109" i="5" s="1"/>
  <c r="M113" i="5"/>
  <c r="M116" i="5"/>
  <c r="O116" i="5"/>
  <c r="O117" i="5"/>
  <c r="P117" i="5" s="1"/>
  <c r="M121" i="5"/>
  <c r="M124" i="5"/>
  <c r="O124" i="5"/>
  <c r="M127" i="5"/>
  <c r="P127" i="5" s="1"/>
  <c r="M130" i="5"/>
  <c r="O130" i="5"/>
  <c r="O131" i="5"/>
  <c r="M135" i="5"/>
  <c r="O137" i="5"/>
  <c r="M141" i="5"/>
  <c r="M144" i="5"/>
  <c r="O144" i="5"/>
  <c r="O145" i="5"/>
  <c r="M149" i="5"/>
  <c r="M152" i="5"/>
  <c r="O152" i="5"/>
  <c r="O153" i="5"/>
  <c r="M157" i="5"/>
  <c r="M160" i="5"/>
  <c r="O160" i="5"/>
  <c r="O161" i="5"/>
  <c r="K19" i="11"/>
  <c r="M95" i="10"/>
  <c r="M101" i="10"/>
  <c r="O106" i="10"/>
  <c r="O36" i="7"/>
  <c r="M36" i="7"/>
  <c r="K78" i="7"/>
  <c r="O98" i="7"/>
  <c r="M98" i="7"/>
  <c r="K31" i="11"/>
  <c r="K42" i="11"/>
  <c r="K59" i="11"/>
  <c r="K63" i="11"/>
  <c r="K67" i="11"/>
  <c r="K71" i="11"/>
  <c r="K75" i="11"/>
  <c r="O81" i="11"/>
  <c r="K98" i="11"/>
  <c r="M27" i="10"/>
  <c r="O27" i="10"/>
  <c r="K47" i="10"/>
  <c r="K77" i="10"/>
  <c r="M107" i="10"/>
  <c r="P107" i="10" s="1"/>
  <c r="O107" i="10"/>
  <c r="K52" i="7"/>
  <c r="O64" i="7"/>
  <c r="K88" i="7"/>
  <c r="K108" i="7"/>
  <c r="K127" i="7"/>
  <c r="O38" i="11"/>
  <c r="M45" i="11"/>
  <c r="K55" i="11"/>
  <c r="O65" i="11"/>
  <c r="O72" i="11"/>
  <c r="O76" i="11"/>
  <c r="K83" i="11"/>
  <c r="O88" i="11"/>
  <c r="O92" i="11"/>
  <c r="K94" i="11"/>
  <c r="K99" i="11"/>
  <c r="M18" i="10"/>
  <c r="K21" i="10"/>
  <c r="M26" i="10"/>
  <c r="K26" i="10"/>
  <c r="M34" i="10"/>
  <c r="O34" i="10"/>
  <c r="M42" i="10"/>
  <c r="M50" i="10"/>
  <c r="M58" i="10"/>
  <c r="M66" i="10"/>
  <c r="M72" i="10"/>
  <c r="M80" i="10"/>
  <c r="O104" i="10"/>
  <c r="M105" i="10"/>
  <c r="M106" i="10"/>
  <c r="K16" i="7"/>
  <c r="O28" i="7"/>
  <c r="M28" i="7"/>
  <c r="K45" i="7"/>
  <c r="K61" i="7"/>
  <c r="K74" i="7"/>
  <c r="K116" i="7"/>
  <c r="K123" i="7"/>
  <c r="K43" i="11"/>
  <c r="K47" i="11"/>
  <c r="K66" i="11"/>
  <c r="O84" i="11"/>
  <c r="K90" i="11"/>
  <c r="M31" i="10"/>
  <c r="M39" i="10"/>
  <c r="M47" i="10"/>
  <c r="M55" i="10"/>
  <c r="M63" i="10"/>
  <c r="M77" i="10"/>
  <c r="M85" i="10"/>
  <c r="M88" i="10"/>
  <c r="M94" i="10"/>
  <c r="M100" i="10"/>
  <c r="K19" i="8"/>
  <c r="K56" i="7"/>
  <c r="O122" i="7"/>
  <c r="O60" i="7"/>
  <c r="O76" i="7"/>
  <c r="O90" i="7"/>
  <c r="K93" i="7"/>
  <c r="O118" i="7"/>
  <c r="K134" i="7"/>
  <c r="O101" i="11"/>
  <c r="O91" i="11"/>
  <c r="O71" i="11"/>
  <c r="O63" i="11"/>
  <c r="K16" i="6"/>
  <c r="O31" i="6"/>
  <c r="O50" i="7"/>
  <c r="M60" i="7"/>
  <c r="K81" i="7"/>
  <c r="M90" i="7"/>
  <c r="K101" i="7"/>
  <c r="K112" i="7"/>
  <c r="M118" i="7"/>
  <c r="O132" i="7"/>
  <c r="K17" i="7"/>
  <c r="M16" i="8"/>
  <c r="K48" i="7"/>
  <c r="K71" i="7"/>
  <c r="O82" i="7"/>
  <c r="K92" i="7"/>
  <c r="O106" i="7"/>
  <c r="K113" i="7"/>
  <c r="K28" i="6"/>
  <c r="N107" i="10"/>
  <c r="L107" i="10"/>
  <c r="N105" i="10"/>
  <c r="L105" i="10"/>
  <c r="N101" i="10"/>
  <c r="L101" i="10"/>
  <c r="N97" i="10"/>
  <c r="N95" i="10"/>
  <c r="L95" i="10"/>
  <c r="N91" i="10"/>
  <c r="N85" i="10"/>
  <c r="O81" i="10"/>
  <c r="N81" i="10"/>
  <c r="N77" i="10"/>
  <c r="N73" i="10"/>
  <c r="N67" i="10"/>
  <c r="N63" i="10"/>
  <c r="O59" i="10"/>
  <c r="N59" i="10"/>
  <c r="N55" i="10"/>
  <c r="N51" i="10"/>
  <c r="N47" i="10"/>
  <c r="O43" i="10"/>
  <c r="N43" i="10"/>
  <c r="N39" i="10"/>
  <c r="N35" i="10"/>
  <c r="N31" i="10"/>
  <c r="N27" i="10"/>
  <c r="L27" i="10"/>
  <c r="N23" i="10"/>
  <c r="M23" i="10"/>
  <c r="L21" i="9"/>
  <c r="N21" i="9"/>
  <c r="N17" i="9"/>
  <c r="M17" i="9"/>
  <c r="L17" i="9"/>
  <c r="L15" i="9"/>
  <c r="N15" i="9"/>
  <c r="N23" i="8"/>
  <c r="L23" i="8"/>
  <c r="N19" i="8"/>
  <c r="L19" i="8"/>
  <c r="N133" i="7"/>
  <c r="L133" i="7"/>
  <c r="O133" i="7"/>
  <c r="N129" i="7"/>
  <c r="L129" i="7"/>
  <c r="O129" i="7"/>
  <c r="N123" i="7"/>
  <c r="L123" i="7"/>
  <c r="O119" i="7"/>
  <c r="N119" i="7"/>
  <c r="L119" i="7"/>
  <c r="O115" i="7"/>
  <c r="N115" i="7"/>
  <c r="L115" i="7"/>
  <c r="N111" i="7"/>
  <c r="L111" i="7"/>
  <c r="O111" i="7"/>
  <c r="N107" i="7"/>
  <c r="L107" i="7"/>
  <c r="O107" i="7"/>
  <c r="N103" i="7"/>
  <c r="L103" i="7"/>
  <c r="O103" i="7"/>
  <c r="L99" i="7"/>
  <c r="O99" i="7"/>
  <c r="N99" i="7"/>
  <c r="N95" i="7"/>
  <c r="L95" i="7"/>
  <c r="O95" i="7"/>
  <c r="N91" i="7"/>
  <c r="L91" i="7"/>
  <c r="L87" i="7"/>
  <c r="O87" i="7"/>
  <c r="N87" i="7"/>
  <c r="O83" i="7"/>
  <c r="N83" i="7"/>
  <c r="L83" i="7"/>
  <c r="O79" i="7"/>
  <c r="N79" i="7"/>
  <c r="L79" i="7"/>
  <c r="N77" i="7"/>
  <c r="L77" i="7"/>
  <c r="O77" i="7"/>
  <c r="L73" i="7"/>
  <c r="O73" i="7"/>
  <c r="N73" i="7"/>
  <c r="O69" i="7"/>
  <c r="P69" i="7" s="1"/>
  <c r="N69" i="7"/>
  <c r="L69" i="7"/>
  <c r="N65" i="7"/>
  <c r="L65" i="7"/>
  <c r="O65" i="7"/>
  <c r="N61" i="7"/>
  <c r="L61" i="7"/>
  <c r="L59" i="7"/>
  <c r="O59" i="7"/>
  <c r="N59" i="7"/>
  <c r="O55" i="7"/>
  <c r="N55" i="7"/>
  <c r="L55" i="7"/>
  <c r="N51" i="7"/>
  <c r="L51" i="7"/>
  <c r="O47" i="7"/>
  <c r="N47" i="7"/>
  <c r="L47" i="7"/>
  <c r="O43" i="7"/>
  <c r="N43" i="7"/>
  <c r="L43" i="7"/>
  <c r="N39" i="7"/>
  <c r="L39" i="7"/>
  <c r="O39" i="7"/>
  <c r="P39" i="7" s="1"/>
  <c r="L37" i="7"/>
  <c r="O37" i="7"/>
  <c r="N37" i="7"/>
  <c r="L33" i="7"/>
  <c r="O33" i="7"/>
  <c r="L29" i="7"/>
  <c r="N29" i="7"/>
  <c r="O23" i="7"/>
  <c r="N23" i="7"/>
  <c r="L23" i="7"/>
  <c r="O19" i="7"/>
  <c r="N19" i="7"/>
  <c r="L19" i="7"/>
  <c r="O15" i="7"/>
  <c r="N15" i="7"/>
  <c r="L15" i="7"/>
  <c r="N31" i="6"/>
  <c r="M31" i="6"/>
  <c r="L31" i="6"/>
  <c r="N27" i="6"/>
  <c r="M27" i="6"/>
  <c r="L27" i="6"/>
  <c r="N23" i="6"/>
  <c r="M23" i="6"/>
  <c r="L23" i="6"/>
  <c r="L19" i="6"/>
  <c r="N19" i="6"/>
  <c r="M19" i="6"/>
  <c r="M43" i="10"/>
  <c r="M59" i="10"/>
  <c r="M81" i="10"/>
  <c r="M23" i="8"/>
  <c r="M19" i="7"/>
  <c r="M19" i="8"/>
  <c r="M43" i="7"/>
  <c r="M111" i="7"/>
  <c r="M23" i="7"/>
  <c r="M29" i="7"/>
  <c r="M39" i="7"/>
  <c r="M65" i="7"/>
  <c r="M99" i="7"/>
  <c r="M129" i="7"/>
  <c r="P129" i="7" s="1"/>
  <c r="M133" i="7"/>
  <c r="M33" i="7"/>
  <c r="M37" i="7"/>
  <c r="M59" i="7"/>
  <c r="M61" i="7"/>
  <c r="M73" i="7"/>
  <c r="M91" i="7"/>
  <c r="M123" i="7"/>
  <c r="M51" i="7"/>
  <c r="M69" i="7"/>
  <c r="M83" i="7"/>
  <c r="M115" i="7"/>
  <c r="P115" i="7" s="1"/>
  <c r="O30" i="7"/>
  <c r="L14" i="8"/>
  <c r="M14" i="8"/>
  <c r="K20" i="6"/>
  <c r="K25" i="11"/>
  <c r="K24" i="6"/>
  <c r="K14" i="4"/>
  <c r="O24" i="11"/>
  <c r="O20" i="11"/>
  <c r="O16" i="11"/>
  <c r="O23" i="10"/>
  <c r="O22" i="7"/>
  <c r="O18" i="7"/>
  <c r="O23" i="6"/>
  <c r="O19" i="6"/>
  <c r="O14" i="9"/>
  <c r="O14" i="5"/>
  <c r="P14" i="5" s="1"/>
  <c r="L99" i="11"/>
  <c r="M99" i="11"/>
  <c r="M95" i="11"/>
  <c r="N95" i="11"/>
  <c r="O87" i="11"/>
  <c r="N87" i="11"/>
  <c r="L87" i="11"/>
  <c r="N83" i="11"/>
  <c r="O79" i="11"/>
  <c r="L79" i="11"/>
  <c r="O75" i="11"/>
  <c r="L75" i="11"/>
  <c r="N75" i="11"/>
  <c r="O67" i="11"/>
  <c r="N67" i="11"/>
  <c r="L67" i="11"/>
  <c r="N59" i="11"/>
  <c r="M59" i="11"/>
  <c r="O55" i="11"/>
  <c r="L55" i="11"/>
  <c r="N51" i="11"/>
  <c r="M51" i="11"/>
  <c r="M47" i="11"/>
  <c r="L47" i="11"/>
  <c r="O43" i="11"/>
  <c r="L43" i="11"/>
  <c r="M39" i="11"/>
  <c r="N39" i="11"/>
  <c r="O35" i="11"/>
  <c r="L35" i="11"/>
  <c r="O31" i="11"/>
  <c r="N31" i="11"/>
  <c r="N27" i="11"/>
  <c r="M27" i="11"/>
  <c r="M19" i="11"/>
  <c r="N19" i="11"/>
  <c r="M91" i="11"/>
  <c r="M71" i="11"/>
  <c r="P71" i="11" s="1"/>
  <c r="K15" i="8"/>
  <c r="K17" i="8"/>
  <c r="K19" i="6"/>
  <c r="M63" i="11"/>
  <c r="K23" i="10"/>
  <c r="K18" i="7"/>
  <c r="O22" i="10"/>
  <c r="O16" i="10"/>
  <c r="O21" i="9"/>
  <c r="O17" i="9"/>
  <c r="O15" i="9"/>
  <c r="O26" i="6"/>
  <c r="O22" i="6"/>
  <c r="O18" i="6"/>
  <c r="K23" i="6"/>
  <c r="K21" i="8"/>
  <c r="N100" i="11"/>
  <c r="L100" i="11"/>
  <c r="O98" i="11"/>
  <c r="N98" i="11"/>
  <c r="L98" i="11"/>
  <c r="N94" i="11"/>
  <c r="L94" i="11"/>
  <c r="N90" i="11"/>
  <c r="L90" i="11"/>
  <c r="N86" i="11"/>
  <c r="L86" i="11"/>
  <c r="N82" i="11"/>
  <c r="L82" i="11"/>
  <c r="L78" i="11"/>
  <c r="N78" i="11"/>
  <c r="L74" i="11"/>
  <c r="N74" i="11"/>
  <c r="L70" i="11"/>
  <c r="N70" i="11"/>
  <c r="N66" i="11"/>
  <c r="L66" i="11"/>
  <c r="N62" i="11"/>
  <c r="L62" i="11"/>
  <c r="N58" i="11"/>
  <c r="L58" i="11"/>
  <c r="N54" i="11"/>
  <c r="L54" i="11"/>
  <c r="N50" i="11"/>
  <c r="L50" i="11"/>
  <c r="N46" i="11"/>
  <c r="L46" i="11"/>
  <c r="L42" i="11"/>
  <c r="O42" i="11"/>
  <c r="N42" i="11"/>
  <c r="L38" i="11"/>
  <c r="N38" i="11"/>
  <c r="L34" i="11"/>
  <c r="N34" i="11"/>
  <c r="N30" i="11"/>
  <c r="L30" i="11"/>
  <c r="N26" i="11"/>
  <c r="L26" i="11"/>
  <c r="N22" i="11"/>
  <c r="L22" i="11"/>
  <c r="N18" i="11"/>
  <c r="L18" i="11"/>
  <c r="O23" i="11"/>
  <c r="K23" i="11"/>
  <c r="K24" i="8"/>
  <c r="K20" i="8"/>
  <c r="P55" i="4"/>
  <c r="L14" i="7"/>
  <c r="N14" i="7"/>
  <c r="P51" i="4"/>
  <c r="P17" i="4"/>
  <c r="L14" i="10"/>
  <c r="O14" i="10"/>
  <c r="O14" i="6"/>
  <c r="N14" i="6"/>
  <c r="L14" i="6"/>
  <c r="N101" i="11"/>
  <c r="L101" i="11"/>
  <c r="O99" i="11"/>
  <c r="N99" i="11"/>
  <c r="L95" i="11"/>
  <c r="O95" i="11"/>
  <c r="N91" i="11"/>
  <c r="L91" i="11"/>
  <c r="M83" i="11"/>
  <c r="L83" i="11"/>
  <c r="N79" i="11"/>
  <c r="M79" i="11"/>
  <c r="N71" i="11"/>
  <c r="L71" i="11"/>
  <c r="N63" i="11"/>
  <c r="L63" i="11"/>
  <c r="L59" i="11"/>
  <c r="O59" i="11"/>
  <c r="N55" i="11"/>
  <c r="P55" i="11" s="1"/>
  <c r="M55" i="11"/>
  <c r="L51" i="11"/>
  <c r="O51" i="11"/>
  <c r="O47" i="11"/>
  <c r="N47" i="11"/>
  <c r="N43" i="11"/>
  <c r="M43" i="11"/>
  <c r="L39" i="11"/>
  <c r="O39" i="11"/>
  <c r="N35" i="11"/>
  <c r="M35" i="11"/>
  <c r="M31" i="11"/>
  <c r="L31" i="11"/>
  <c r="L27" i="11"/>
  <c r="N23" i="11"/>
  <c r="M23" i="11"/>
  <c r="L19" i="11"/>
  <c r="O19" i="11"/>
  <c r="O103" i="10"/>
  <c r="N103" i="10"/>
  <c r="L99" i="10"/>
  <c r="O99" i="10"/>
  <c r="L93" i="10"/>
  <c r="O93" i="10"/>
  <c r="O89" i="10"/>
  <c r="N89" i="10"/>
  <c r="L87" i="10"/>
  <c r="O87" i="10"/>
  <c r="O83" i="10"/>
  <c r="N83" i="10"/>
  <c r="L79" i="10"/>
  <c r="O79" i="10"/>
  <c r="O75" i="10"/>
  <c r="N75" i="10"/>
  <c r="L71" i="10"/>
  <c r="O71" i="10"/>
  <c r="O69" i="10"/>
  <c r="N69" i="10"/>
  <c r="L65" i="10"/>
  <c r="O65" i="10"/>
  <c r="O61" i="10"/>
  <c r="N61" i="10"/>
  <c r="L57" i="10"/>
  <c r="O57" i="10"/>
  <c r="O53" i="10"/>
  <c r="N53" i="10"/>
  <c r="L49" i="10"/>
  <c r="O49" i="10"/>
  <c r="O45" i="10"/>
  <c r="N45" i="10"/>
  <c r="L41" i="10"/>
  <c r="O41" i="10"/>
  <c r="O37" i="10"/>
  <c r="N37" i="10"/>
  <c r="L33" i="10"/>
  <c r="O33" i="10"/>
  <c r="O29" i="10"/>
  <c r="N29" i="10"/>
  <c r="L25" i="10"/>
  <c r="O25" i="10"/>
  <c r="O21" i="10"/>
  <c r="N21" i="10"/>
  <c r="O15" i="10"/>
  <c r="N15" i="10"/>
  <c r="P22" i="4"/>
  <c r="P31" i="4"/>
  <c r="P98" i="4"/>
  <c r="N14" i="10"/>
  <c r="O19" i="9"/>
  <c r="N19" i="9"/>
  <c r="L19" i="9"/>
  <c r="N25" i="8"/>
  <c r="L25" i="8"/>
  <c r="O25" i="8"/>
  <c r="O21" i="8"/>
  <c r="N21" i="8"/>
  <c r="L21" i="8"/>
  <c r="N17" i="8"/>
  <c r="M17" i="8"/>
  <c r="L17" i="8"/>
  <c r="O17" i="8"/>
  <c r="N15" i="8"/>
  <c r="L15" i="8"/>
  <c r="O15" i="8"/>
  <c r="N131" i="7"/>
  <c r="M131" i="7"/>
  <c r="L131" i="7"/>
  <c r="N127" i="7"/>
  <c r="M127" i="7"/>
  <c r="L127" i="7"/>
  <c r="M125" i="7"/>
  <c r="L125" i="7"/>
  <c r="N125" i="7"/>
  <c r="L121" i="7"/>
  <c r="O121" i="7"/>
  <c r="N121" i="7"/>
  <c r="L117" i="7"/>
  <c r="N117" i="7"/>
  <c r="M117" i="7"/>
  <c r="N113" i="7"/>
  <c r="M113" i="7"/>
  <c r="L113" i="7"/>
  <c r="N109" i="7"/>
  <c r="M109" i="7"/>
  <c r="L109" i="7"/>
  <c r="N105" i="7"/>
  <c r="L105" i="7"/>
  <c r="O105" i="7"/>
  <c r="L101" i="7"/>
  <c r="N101" i="7"/>
  <c r="M101" i="7"/>
  <c r="L97" i="7"/>
  <c r="O97" i="7"/>
  <c r="N97" i="7"/>
  <c r="N93" i="7"/>
  <c r="M93" i="7"/>
  <c r="L93" i="7"/>
  <c r="N89" i="7"/>
  <c r="M89" i="7"/>
  <c r="L89" i="7"/>
  <c r="N85" i="7"/>
  <c r="M85" i="7"/>
  <c r="L85" i="7"/>
  <c r="N81" i="7"/>
  <c r="M81" i="7"/>
  <c r="L81" i="7"/>
  <c r="N75" i="7"/>
  <c r="M75" i="7"/>
  <c r="L75" i="7"/>
  <c r="N71" i="7"/>
  <c r="M71" i="7"/>
  <c r="L71" i="7"/>
  <c r="M67" i="7"/>
  <c r="L67" i="7"/>
  <c r="N67" i="7"/>
  <c r="N63" i="7"/>
  <c r="M63" i="7"/>
  <c r="L63" i="7"/>
  <c r="N57" i="7"/>
  <c r="M57" i="7"/>
  <c r="L57" i="7"/>
  <c r="M53" i="7"/>
  <c r="L53" i="7"/>
  <c r="N53" i="7"/>
  <c r="N49" i="7"/>
  <c r="L49" i="7"/>
  <c r="O49" i="7"/>
  <c r="L45" i="7"/>
  <c r="O45" i="7"/>
  <c r="N45" i="7"/>
  <c r="M45" i="7"/>
  <c r="L41" i="7"/>
  <c r="N41" i="7"/>
  <c r="M41" i="7"/>
  <c r="O35" i="7"/>
  <c r="N35" i="7"/>
  <c r="L35" i="7"/>
  <c r="M31" i="7"/>
  <c r="L31" i="7"/>
  <c r="O31" i="7"/>
  <c r="N31" i="7"/>
  <c r="O27" i="7"/>
  <c r="N27" i="7"/>
  <c r="L27" i="7"/>
  <c r="L25" i="7"/>
  <c r="O25" i="7"/>
  <c r="N25" i="7"/>
  <c r="O21" i="7"/>
  <c r="N21" i="7"/>
  <c r="L21" i="7"/>
  <c r="N17" i="7"/>
  <c r="L17" i="7"/>
  <c r="O17" i="7"/>
  <c r="L33" i="6"/>
  <c r="O33" i="6"/>
  <c r="N33" i="6"/>
  <c r="O29" i="6"/>
  <c r="N29" i="6"/>
  <c r="L29" i="6"/>
  <c r="L25" i="6"/>
  <c r="O25" i="6"/>
  <c r="N25" i="6"/>
  <c r="O21" i="6"/>
  <c r="N21" i="6"/>
  <c r="L21" i="6"/>
  <c r="L17" i="6"/>
  <c r="O17" i="6"/>
  <c r="N17" i="6"/>
  <c r="O15" i="6"/>
  <c r="N15" i="6"/>
  <c r="L15" i="6"/>
  <c r="M67" i="11"/>
  <c r="M75" i="11"/>
  <c r="K14" i="11"/>
  <c r="M14" i="10"/>
  <c r="M15" i="10"/>
  <c r="M21" i="10"/>
  <c r="M25" i="10"/>
  <c r="M29" i="10"/>
  <c r="M33" i="10"/>
  <c r="M37" i="10"/>
  <c r="M41" i="10"/>
  <c r="M45" i="10"/>
  <c r="M49" i="10"/>
  <c r="M53" i="10"/>
  <c r="M57" i="10"/>
  <c r="M61" i="10"/>
  <c r="M65" i="10"/>
  <c r="M69" i="10"/>
  <c r="M71" i="10"/>
  <c r="M75" i="10"/>
  <c r="M79" i="10"/>
  <c r="M83" i="10"/>
  <c r="M87" i="10"/>
  <c r="M89" i="10"/>
  <c r="M93" i="10"/>
  <c r="M99" i="10"/>
  <c r="M103" i="10"/>
  <c r="M19" i="9"/>
  <c r="M17" i="7"/>
  <c r="M49" i="7"/>
  <c r="M121" i="7"/>
  <c r="O14" i="11"/>
  <c r="K16" i="4"/>
  <c r="M23" i="4"/>
  <c r="M28" i="4"/>
  <c r="P28" i="4" s="1"/>
  <c r="K30" i="4"/>
  <c r="M45" i="4"/>
  <c r="P45" i="4" s="1"/>
  <c r="M48" i="4"/>
  <c r="P48" i="4" s="1"/>
  <c r="K50" i="4"/>
  <c r="P58" i="4"/>
  <c r="M74" i="4"/>
  <c r="P74" i="4" s="1"/>
  <c r="K76" i="4"/>
  <c r="P78" i="4"/>
  <c r="P86" i="4"/>
  <c r="M94" i="4"/>
  <c r="P94" i="4" s="1"/>
  <c r="K97" i="4"/>
  <c r="M99" i="4"/>
  <c r="P114" i="4"/>
  <c r="M115" i="4"/>
  <c r="K116" i="4"/>
  <c r="K118" i="4"/>
  <c r="M24" i="5"/>
  <c r="P24" i="5" s="1"/>
  <c r="K24" i="5"/>
  <c r="M38" i="5"/>
  <c r="P38" i="5" s="1"/>
  <c r="K38" i="5"/>
  <c r="M51" i="5"/>
  <c r="P51" i="5" s="1"/>
  <c r="K51" i="5"/>
  <c r="M65" i="5"/>
  <c r="P65" i="5" s="1"/>
  <c r="K65" i="5"/>
  <c r="M92" i="5"/>
  <c r="P92" i="5" s="1"/>
  <c r="K92" i="5"/>
  <c r="M21" i="4"/>
  <c r="P21" i="4" s="1"/>
  <c r="M24" i="4"/>
  <c r="P24" i="4" s="1"/>
  <c r="M35" i="4"/>
  <c r="P35" i="4" s="1"/>
  <c r="M37" i="4"/>
  <c r="P37" i="4" s="1"/>
  <c r="M41" i="4"/>
  <c r="M46" i="4"/>
  <c r="P46" i="4" s="1"/>
  <c r="M52" i="4"/>
  <c r="M56" i="4"/>
  <c r="P56" i="4" s="1"/>
  <c r="M60" i="4"/>
  <c r="M64" i="4"/>
  <c r="P64" i="4" s="1"/>
  <c r="M68" i="4"/>
  <c r="P68" i="4" s="1"/>
  <c r="M70" i="4"/>
  <c r="M80" i="4"/>
  <c r="P80" i="4" s="1"/>
  <c r="M84" i="4"/>
  <c r="M88" i="4"/>
  <c r="P88" i="4" s="1"/>
  <c r="M90" i="4"/>
  <c r="P90" i="4" s="1"/>
  <c r="P105" i="4"/>
  <c r="M106" i="4"/>
  <c r="P106" i="4" s="1"/>
  <c r="M110" i="4"/>
  <c r="M42" i="5"/>
  <c r="P42" i="5" s="1"/>
  <c r="K42" i="5"/>
  <c r="M55" i="5"/>
  <c r="P55" i="5" s="1"/>
  <c r="K55" i="5"/>
  <c r="M69" i="5"/>
  <c r="P69" i="5" s="1"/>
  <c r="K69" i="5"/>
  <c r="M83" i="5"/>
  <c r="P83" i="5" s="1"/>
  <c r="K83" i="5"/>
  <c r="M105" i="5"/>
  <c r="P105" i="5" s="1"/>
  <c r="K105" i="5"/>
  <c r="M112" i="5"/>
  <c r="P112" i="5" s="1"/>
  <c r="K112" i="5"/>
  <c r="M16" i="5"/>
  <c r="P16" i="5" s="1"/>
  <c r="K16" i="5"/>
  <c r="M30" i="5"/>
  <c r="P30" i="5" s="1"/>
  <c r="K30" i="5"/>
  <c r="M59" i="5"/>
  <c r="P59" i="5" s="1"/>
  <c r="K59" i="5"/>
  <c r="M73" i="5"/>
  <c r="P73" i="5" s="1"/>
  <c r="K73" i="5"/>
  <c r="M87" i="5"/>
  <c r="P87" i="5" s="1"/>
  <c r="K87" i="5"/>
  <c r="K20" i="4"/>
  <c r="K34" i="4"/>
  <c r="K105" i="4"/>
  <c r="K109" i="4"/>
  <c r="P116" i="4"/>
  <c r="M20" i="5"/>
  <c r="P20" i="5" s="1"/>
  <c r="K20" i="5"/>
  <c r="M34" i="5"/>
  <c r="P34" i="5" s="1"/>
  <c r="K34" i="5"/>
  <c r="M47" i="5"/>
  <c r="P47" i="5" s="1"/>
  <c r="K47" i="5"/>
  <c r="M61" i="5"/>
  <c r="P61" i="5" s="1"/>
  <c r="K61" i="5"/>
  <c r="M77" i="5"/>
  <c r="P77" i="5" s="1"/>
  <c r="K77" i="5"/>
  <c r="K99" i="5"/>
  <c r="M99" i="5"/>
  <c r="P99" i="5" s="1"/>
  <c r="M108" i="5"/>
  <c r="P108" i="5" s="1"/>
  <c r="K108" i="5"/>
  <c r="K97" i="5"/>
  <c r="K116" i="5"/>
  <c r="K120" i="5"/>
  <c r="K124" i="5"/>
  <c r="K126" i="5"/>
  <c r="K130" i="5"/>
  <c r="K134" i="5"/>
  <c r="K140" i="5"/>
  <c r="K144" i="5"/>
  <c r="K148" i="5"/>
  <c r="K152" i="5"/>
  <c r="K156" i="5"/>
  <c r="K160" i="5"/>
  <c r="K17" i="5"/>
  <c r="K21" i="5"/>
  <c r="K25" i="5"/>
  <c r="K31" i="5"/>
  <c r="K35" i="5"/>
  <c r="K39" i="5"/>
  <c r="K43" i="5"/>
  <c r="K44" i="5"/>
  <c r="K48" i="5"/>
  <c r="K52" i="5"/>
  <c r="K56" i="5"/>
  <c r="K60" i="5"/>
  <c r="K62" i="5"/>
  <c r="K66" i="5"/>
  <c r="K70" i="5"/>
  <c r="K74" i="5"/>
  <c r="K78" i="5"/>
  <c r="K80" i="5"/>
  <c r="K84" i="5"/>
  <c r="K88" i="5"/>
  <c r="P97" i="5"/>
  <c r="K101" i="5"/>
  <c r="P102" i="5"/>
  <c r="K106" i="5"/>
  <c r="K20" i="11"/>
  <c r="M20" i="11"/>
  <c r="K36" i="11"/>
  <c r="M36" i="11"/>
  <c r="K52" i="11"/>
  <c r="M52" i="11"/>
  <c r="K64" i="11"/>
  <c r="M64" i="11"/>
  <c r="K80" i="11"/>
  <c r="M80" i="11"/>
  <c r="P80" i="11" s="1"/>
  <c r="M101" i="11"/>
  <c r="K101" i="11"/>
  <c r="K16" i="11"/>
  <c r="M16" i="11"/>
  <c r="M25" i="11"/>
  <c r="P25" i="11" s="1"/>
  <c r="K32" i="11"/>
  <c r="M32" i="11"/>
  <c r="M41" i="11"/>
  <c r="P41" i="11" s="1"/>
  <c r="K48" i="11"/>
  <c r="M48" i="11"/>
  <c r="K60" i="11"/>
  <c r="M60" i="11"/>
  <c r="M21" i="11"/>
  <c r="K28" i="11"/>
  <c r="M28" i="11"/>
  <c r="M37" i="11"/>
  <c r="P37" i="11" s="1"/>
  <c r="K44" i="11"/>
  <c r="M44" i="11"/>
  <c r="M53" i="11"/>
  <c r="P53" i="11" s="1"/>
  <c r="K68" i="11"/>
  <c r="M68" i="11"/>
  <c r="P68" i="11" s="1"/>
  <c r="M87" i="11"/>
  <c r="K87" i="11"/>
  <c r="K96" i="11"/>
  <c r="M96" i="11"/>
  <c r="K24" i="11"/>
  <c r="M24" i="11"/>
  <c r="K40" i="11"/>
  <c r="M40" i="11"/>
  <c r="P40" i="11" s="1"/>
  <c r="K56" i="11"/>
  <c r="M56" i="11"/>
  <c r="P56" i="11" s="1"/>
  <c r="K57" i="11"/>
  <c r="M57" i="11"/>
  <c r="P57" i="11" s="1"/>
  <c r="M16" i="10"/>
  <c r="K16" i="10"/>
  <c r="M22" i="10"/>
  <c r="K22" i="10"/>
  <c r="M30" i="10"/>
  <c r="P30" i="10" s="1"/>
  <c r="K30" i="10"/>
  <c r="M38" i="10"/>
  <c r="K38" i="10"/>
  <c r="M46" i="10"/>
  <c r="K46" i="10"/>
  <c r="M54" i="10"/>
  <c r="K54" i="10"/>
  <c r="M62" i="10"/>
  <c r="K62" i="10"/>
  <c r="M70" i="10"/>
  <c r="K70" i="10"/>
  <c r="M76" i="10"/>
  <c r="K76" i="10"/>
  <c r="M84" i="10"/>
  <c r="K84" i="10"/>
  <c r="M90" i="10"/>
  <c r="K90" i="10"/>
  <c r="M96" i="10"/>
  <c r="K96" i="10"/>
  <c r="K21" i="7"/>
  <c r="M21" i="7"/>
  <c r="K27" i="7"/>
  <c r="M27" i="7"/>
  <c r="K35" i="7"/>
  <c r="M35" i="7"/>
  <c r="M119" i="7"/>
  <c r="K119" i="7"/>
  <c r="K25" i="10"/>
  <c r="K33" i="10"/>
  <c r="K41" i="10"/>
  <c r="K49" i="10"/>
  <c r="K57" i="10"/>
  <c r="K65" i="10"/>
  <c r="K71" i="10"/>
  <c r="K79" i="10"/>
  <c r="K87" i="10"/>
  <c r="K93" i="10"/>
  <c r="K99" i="10"/>
  <c r="M22" i="8"/>
  <c r="P22" i="8" s="1"/>
  <c r="K22" i="8"/>
  <c r="M72" i="11"/>
  <c r="P72" i="11" s="1"/>
  <c r="M76" i="11"/>
  <c r="M92" i="11"/>
  <c r="M104" i="10"/>
  <c r="M20" i="9"/>
  <c r="K105" i="7"/>
  <c r="M105" i="7"/>
  <c r="K25" i="8"/>
  <c r="M25" i="8"/>
  <c r="M25" i="7"/>
  <c r="K25" i="7"/>
  <c r="K32" i="7"/>
  <c r="M32" i="7"/>
  <c r="P32" i="7" s="1"/>
  <c r="M15" i="9"/>
  <c r="K46" i="7"/>
  <c r="M46" i="7"/>
  <c r="P46" i="7" s="1"/>
  <c r="M64" i="7"/>
  <c r="M76" i="7"/>
  <c r="K97" i="7"/>
  <c r="M97" i="7"/>
  <c r="K23" i="7"/>
  <c r="K33" i="7"/>
  <c r="K39" i="7"/>
  <c r="M18" i="6"/>
  <c r="K18" i="6"/>
  <c r="M26" i="6"/>
  <c r="K26" i="6"/>
  <c r="M122" i="7"/>
  <c r="M22" i="6"/>
  <c r="K22" i="6"/>
  <c r="M30" i="6"/>
  <c r="P30" i="6" s="1"/>
  <c r="K30" i="6"/>
  <c r="M14" i="4"/>
  <c r="P14" i="4" s="1"/>
  <c r="P39" i="4"/>
  <c r="N164" i="5"/>
  <c r="G17" i="2" s="1"/>
  <c r="P18" i="4"/>
  <c r="P27" i="4"/>
  <c r="P47" i="4"/>
  <c r="P73" i="4"/>
  <c r="P97" i="4"/>
  <c r="P119" i="4"/>
  <c r="P120" i="5"/>
  <c r="P126" i="5"/>
  <c r="P140" i="5"/>
  <c r="P148" i="5"/>
  <c r="P156" i="5"/>
  <c r="P69" i="4"/>
  <c r="P85" i="4"/>
  <c r="N14" i="9"/>
  <c r="L14" i="9"/>
  <c r="O102" i="10"/>
  <c r="N102" i="10"/>
  <c r="O98" i="10"/>
  <c r="N98" i="10"/>
  <c r="O92" i="10"/>
  <c r="N92" i="10"/>
  <c r="O86" i="10"/>
  <c r="N86" i="10"/>
  <c r="O82" i="10"/>
  <c r="N82" i="10"/>
  <c r="O78" i="10"/>
  <c r="N78" i="10"/>
  <c r="O74" i="10"/>
  <c r="N74" i="10"/>
  <c r="O68" i="10"/>
  <c r="N68" i="10"/>
  <c r="O64" i="10"/>
  <c r="N64" i="10"/>
  <c r="O60" i="10"/>
  <c r="N60" i="10"/>
  <c r="O56" i="10"/>
  <c r="N56" i="10"/>
  <c r="O52" i="10"/>
  <c r="N52" i="10"/>
  <c r="O48" i="10"/>
  <c r="N48" i="10"/>
  <c r="O44" i="10"/>
  <c r="N44" i="10"/>
  <c r="O40" i="10"/>
  <c r="N40" i="10"/>
  <c r="O36" i="10"/>
  <c r="N36" i="10"/>
  <c r="O32" i="10"/>
  <c r="N32" i="10"/>
  <c r="O28" i="10"/>
  <c r="N28" i="10"/>
  <c r="O24" i="10"/>
  <c r="N24" i="10"/>
  <c r="O20" i="10"/>
  <c r="N20" i="10"/>
  <c r="M14" i="9"/>
  <c r="O18" i="9"/>
  <c r="N18" i="9"/>
  <c r="L16" i="9"/>
  <c r="O16" i="9"/>
  <c r="M24" i="8"/>
  <c r="L24" i="8"/>
  <c r="O24" i="8"/>
  <c r="N24" i="8"/>
  <c r="L20" i="8"/>
  <c r="O20" i="8"/>
  <c r="N20" i="8"/>
  <c r="M20" i="8"/>
  <c r="L134" i="7"/>
  <c r="N134" i="7"/>
  <c r="O134" i="7"/>
  <c r="L130" i="7"/>
  <c r="O130" i="7"/>
  <c r="N130" i="7"/>
  <c r="L124" i="7"/>
  <c r="O124" i="7"/>
  <c r="N124" i="7"/>
  <c r="N120" i="7"/>
  <c r="L120" i="7"/>
  <c r="O116" i="7"/>
  <c r="N116" i="7"/>
  <c r="L116" i="7"/>
  <c r="N112" i="7"/>
  <c r="L112" i="7"/>
  <c r="O112" i="7"/>
  <c r="L108" i="7"/>
  <c r="O108" i="7"/>
  <c r="N108" i="7"/>
  <c r="L104" i="7"/>
  <c r="O104" i="7"/>
  <c r="N104" i="7"/>
  <c r="O100" i="7"/>
  <c r="N100" i="7"/>
  <c r="L100" i="7"/>
  <c r="O96" i="7"/>
  <c r="N96" i="7"/>
  <c r="L96" i="7"/>
  <c r="L92" i="7"/>
  <c r="O92" i="7"/>
  <c r="N92" i="7"/>
  <c r="L88" i="7"/>
  <c r="O88" i="7"/>
  <c r="N88" i="7"/>
  <c r="N84" i="7"/>
  <c r="L84" i="7"/>
  <c r="O80" i="7"/>
  <c r="N80" i="7"/>
  <c r="L80" i="7"/>
  <c r="L78" i="7"/>
  <c r="O78" i="7"/>
  <c r="N78" i="7"/>
  <c r="L74" i="7"/>
  <c r="O74" i="7"/>
  <c r="N74" i="7"/>
  <c r="N70" i="7"/>
  <c r="L70" i="7"/>
  <c r="N66" i="7"/>
  <c r="L66" i="7"/>
  <c r="L62" i="7"/>
  <c r="N62" i="7"/>
  <c r="L56" i="7"/>
  <c r="O56" i="7"/>
  <c r="N56" i="7"/>
  <c r="O52" i="7"/>
  <c r="N52" i="7"/>
  <c r="L52" i="7"/>
  <c r="O48" i="7"/>
  <c r="N48" i="7"/>
  <c r="L48" i="7"/>
  <c r="L44" i="7"/>
  <c r="O44" i="7"/>
  <c r="O40" i="7"/>
  <c r="L40" i="7"/>
  <c r="L34" i="7"/>
  <c r="N34" i="7"/>
  <c r="O34" i="7"/>
  <c r="N30" i="7"/>
  <c r="L30" i="7"/>
  <c r="N26" i="7"/>
  <c r="O26" i="7"/>
  <c r="L26" i="7"/>
  <c r="L24" i="7"/>
  <c r="O24" i="7"/>
  <c r="N24" i="7"/>
  <c r="L20" i="7"/>
  <c r="O20" i="7"/>
  <c r="N20" i="7"/>
  <c r="L16" i="7"/>
  <c r="N16" i="7"/>
  <c r="O16" i="7"/>
  <c r="L32" i="6"/>
  <c r="N32" i="6"/>
  <c r="M32" i="6"/>
  <c r="M28" i="6"/>
  <c r="L28" i="6"/>
  <c r="O28" i="6"/>
  <c r="N28" i="6"/>
  <c r="M24" i="6"/>
  <c r="L24" i="6"/>
  <c r="O24" i="6"/>
  <c r="N24" i="6"/>
  <c r="M20" i="6"/>
  <c r="L20" i="6"/>
  <c r="O20" i="6"/>
  <c r="N20" i="6"/>
  <c r="M16" i="6"/>
  <c r="L16" i="6"/>
  <c r="O16" i="6"/>
  <c r="N16" i="6"/>
  <c r="M24" i="7"/>
  <c r="M124" i="7"/>
  <c r="M18" i="9"/>
  <c r="M20" i="10"/>
  <c r="M24" i="10"/>
  <c r="M28" i="10"/>
  <c r="M32" i="10"/>
  <c r="M36" i="10"/>
  <c r="M40" i="10"/>
  <c r="M44" i="10"/>
  <c r="M48" i="10"/>
  <c r="M52" i="10"/>
  <c r="M56" i="10"/>
  <c r="M60" i="10"/>
  <c r="M64" i="10"/>
  <c r="M68" i="10"/>
  <c r="M74" i="10"/>
  <c r="M78" i="10"/>
  <c r="M82" i="10"/>
  <c r="M86" i="10"/>
  <c r="M92" i="10"/>
  <c r="M98" i="10"/>
  <c r="M102" i="10"/>
  <c r="M74" i="7"/>
  <c r="M88" i="7"/>
  <c r="M104" i="7"/>
  <c r="M16" i="7"/>
  <c r="M20" i="7"/>
  <c r="M30" i="7"/>
  <c r="M34" i="7"/>
  <c r="M56" i="7"/>
  <c r="M66" i="7"/>
  <c r="M112" i="7"/>
  <c r="M134" i="7"/>
  <c r="M26" i="7"/>
  <c r="M44" i="7"/>
  <c r="M48" i="7"/>
  <c r="M116" i="7"/>
  <c r="M130" i="7"/>
  <c r="K14" i="6"/>
  <c r="M14" i="6"/>
  <c r="P60" i="7"/>
  <c r="M62" i="7"/>
  <c r="M78" i="7"/>
  <c r="M92" i="7"/>
  <c r="M108" i="7"/>
  <c r="M40" i="7"/>
  <c r="M52" i="7"/>
  <c r="M70" i="7"/>
  <c r="M80" i="7"/>
  <c r="M84" i="7"/>
  <c r="M96" i="7"/>
  <c r="M100" i="7"/>
  <c r="M120" i="7"/>
  <c r="P42" i="4"/>
  <c r="P53" i="4"/>
  <c r="P61" i="4"/>
  <c r="P70" i="4"/>
  <c r="P77" i="4"/>
  <c r="P91" i="4"/>
  <c r="P102" i="4"/>
  <c r="L164" i="5"/>
  <c r="I17" i="2" s="1"/>
  <c r="P121" i="5"/>
  <c r="P131" i="5"/>
  <c r="P137" i="5"/>
  <c r="P145" i="5"/>
  <c r="P149" i="5"/>
  <c r="P153" i="5"/>
  <c r="P157" i="5"/>
  <c r="P161" i="5"/>
  <c r="P57" i="4"/>
  <c r="P110" i="4"/>
  <c r="P20" i="4"/>
  <c r="P25" i="4"/>
  <c r="P26" i="4"/>
  <c r="P29" i="4"/>
  <c r="P30" i="4"/>
  <c r="P34" i="4"/>
  <c r="P65" i="4"/>
  <c r="P66" i="4"/>
  <c r="P93" i="4"/>
  <c r="P107" i="4"/>
  <c r="P109" i="4"/>
  <c r="P117" i="4"/>
  <c r="P18" i="5"/>
  <c r="P26" i="5"/>
  <c r="P31" i="5"/>
  <c r="P32" i="5"/>
  <c r="P35" i="5"/>
  <c r="P36" i="5"/>
  <c r="P40" i="5"/>
  <c r="P43" i="5"/>
  <c r="P44" i="5"/>
  <c r="P45" i="5"/>
  <c r="P52" i="5"/>
  <c r="P53" i="5"/>
  <c r="P56" i="5"/>
  <c r="P60" i="5"/>
  <c r="P62" i="5"/>
  <c r="P66" i="5"/>
  <c r="P67" i="5"/>
  <c r="P70" i="5"/>
  <c r="P74" i="5"/>
  <c r="P79" i="5"/>
  <c r="P81" i="5"/>
  <c r="P84" i="5"/>
  <c r="P88" i="5"/>
  <c r="P103" i="5"/>
  <c r="P106" i="5"/>
  <c r="P40" i="4"/>
  <c r="P38" i="4"/>
  <c r="P43" i="4"/>
  <c r="P49" i="4"/>
  <c r="P50" i="4"/>
  <c r="P72" i="4"/>
  <c r="P75" i="4"/>
  <c r="P76" i="4"/>
  <c r="P89" i="4"/>
  <c r="P120" i="4"/>
  <c r="P91" i="5"/>
  <c r="P95" i="5"/>
  <c r="P123" i="5"/>
  <c r="P143" i="5"/>
  <c r="P45" i="11"/>
  <c r="P106" i="10"/>
  <c r="P39" i="11"/>
  <c r="P88" i="11"/>
  <c r="P106" i="7"/>
  <c r="P18" i="7"/>
  <c r="M14" i="11"/>
  <c r="O14" i="7"/>
  <c r="N14" i="11"/>
  <c r="M15" i="5"/>
  <c r="P15" i="5" s="1"/>
  <c r="M19" i="5"/>
  <c r="M23" i="5"/>
  <c r="M27" i="5"/>
  <c r="P27" i="5" s="1"/>
  <c r="M29" i="5"/>
  <c r="M33" i="5"/>
  <c r="M37" i="5"/>
  <c r="P37" i="5" s="1"/>
  <c r="M41" i="5"/>
  <c r="P41" i="5" s="1"/>
  <c r="M46" i="5"/>
  <c r="P46" i="5" s="1"/>
  <c r="M50" i="5"/>
  <c r="M54" i="5"/>
  <c r="M58" i="5"/>
  <c r="P58" i="5" s="1"/>
  <c r="M64" i="5"/>
  <c r="P64" i="5" s="1"/>
  <c r="M68" i="5"/>
  <c r="M72" i="5"/>
  <c r="P72" i="5" s="1"/>
  <c r="M76" i="5"/>
  <c r="P76" i="5" s="1"/>
  <c r="M82" i="5"/>
  <c r="M86" i="5"/>
  <c r="P86" i="5" s="1"/>
  <c r="M90" i="5"/>
  <c r="M94" i="5"/>
  <c r="M96" i="5"/>
  <c r="P96" i="5" s="1"/>
  <c r="M100" i="5"/>
  <c r="P100" i="5" s="1"/>
  <c r="M104" i="5"/>
  <c r="M110" i="5"/>
  <c r="M114" i="5"/>
  <c r="P114" i="5" s="1"/>
  <c r="M118" i="5"/>
  <c r="P118" i="5" s="1"/>
  <c r="M122" i="5"/>
  <c r="M128" i="5"/>
  <c r="M132" i="5"/>
  <c r="P132" i="5" s="1"/>
  <c r="M136" i="5"/>
  <c r="P136" i="5" s="1"/>
  <c r="M138" i="5"/>
  <c r="P138" i="5" s="1"/>
  <c r="M142" i="5"/>
  <c r="M146" i="5"/>
  <c r="P146" i="5" s="1"/>
  <c r="M150" i="5"/>
  <c r="P150" i="5" s="1"/>
  <c r="M154" i="5"/>
  <c r="P154" i="5" s="1"/>
  <c r="M158" i="5"/>
  <c r="P158" i="5" s="1"/>
  <c r="M162" i="5"/>
  <c r="P162" i="5" s="1"/>
  <c r="M18" i="11"/>
  <c r="M22" i="11"/>
  <c r="M26" i="11"/>
  <c r="M30" i="11"/>
  <c r="M34" i="11"/>
  <c r="M38" i="11"/>
  <c r="M42" i="11"/>
  <c r="P42" i="11" s="1"/>
  <c r="M46" i="11"/>
  <c r="M50" i="11"/>
  <c r="M54" i="11"/>
  <c r="M58" i="11"/>
  <c r="M62" i="11"/>
  <c r="M66" i="11"/>
  <c r="M70" i="11"/>
  <c r="M74" i="11"/>
  <c r="M78" i="11"/>
  <c r="M82" i="11"/>
  <c r="M86" i="11"/>
  <c r="M90" i="11"/>
  <c r="M94" i="11"/>
  <c r="M98" i="11"/>
  <c r="M100" i="11"/>
  <c r="M77" i="11"/>
  <c r="P77" i="11" s="1"/>
  <c r="M81" i="11"/>
  <c r="M85" i="11"/>
  <c r="P85" i="11" s="1"/>
  <c r="M89" i="11"/>
  <c r="P89" i="11" s="1"/>
  <c r="M93" i="11"/>
  <c r="M97" i="11"/>
  <c r="K14" i="10"/>
  <c r="K20" i="10"/>
  <c r="K24" i="10"/>
  <c r="K28" i="10"/>
  <c r="K32" i="10"/>
  <c r="K36" i="10"/>
  <c r="K40" i="10"/>
  <c r="K44" i="10"/>
  <c r="K48" i="10"/>
  <c r="K52" i="10"/>
  <c r="K56" i="10"/>
  <c r="K60" i="10"/>
  <c r="K64" i="10"/>
  <c r="K68" i="10"/>
  <c r="K74" i="10"/>
  <c r="K78" i="10"/>
  <c r="K82" i="10"/>
  <c r="K86" i="10"/>
  <c r="K92" i="10"/>
  <c r="K98" i="10"/>
  <c r="K102" i="10"/>
  <c r="K107" i="10"/>
  <c r="M16" i="9"/>
  <c r="M21" i="9"/>
  <c r="K38" i="7"/>
  <c r="M38" i="7"/>
  <c r="P38" i="7" s="1"/>
  <c r="M47" i="7"/>
  <c r="K47" i="7"/>
  <c r="K68" i="7"/>
  <c r="M68" i="7"/>
  <c r="M77" i="7"/>
  <c r="K77" i="7"/>
  <c r="K22" i="7"/>
  <c r="M22" i="7"/>
  <c r="K54" i="7"/>
  <c r="M54" i="7"/>
  <c r="M55" i="7"/>
  <c r="K55" i="7"/>
  <c r="K58" i="7"/>
  <c r="M58" i="7"/>
  <c r="P58" i="7" s="1"/>
  <c r="M79" i="7"/>
  <c r="K79" i="7"/>
  <c r="M107" i="7"/>
  <c r="P107" i="7" s="1"/>
  <c r="K107" i="7"/>
  <c r="M18" i="8"/>
  <c r="K18" i="8"/>
  <c r="M26" i="8"/>
  <c r="P26" i="8" s="1"/>
  <c r="K26" i="8"/>
  <c r="K133" i="7"/>
  <c r="K19" i="7"/>
  <c r="K37" i="7"/>
  <c r="K65" i="7"/>
  <c r="K94" i="7"/>
  <c r="M94" i="7"/>
  <c r="P94" i="7" s="1"/>
  <c r="M95" i="7"/>
  <c r="P95" i="7" s="1"/>
  <c r="K95" i="7"/>
  <c r="K114" i="7"/>
  <c r="M114" i="7"/>
  <c r="P114" i="7" s="1"/>
  <c r="M15" i="8"/>
  <c r="M21" i="8"/>
  <c r="P21" i="8" s="1"/>
  <c r="K42" i="7"/>
  <c r="M42" i="7"/>
  <c r="P42" i="7" s="1"/>
  <c r="K72" i="7"/>
  <c r="M72" i="7"/>
  <c r="P72" i="7" s="1"/>
  <c r="K110" i="7"/>
  <c r="M110" i="7"/>
  <c r="K126" i="7"/>
  <c r="M126" i="7"/>
  <c r="P126" i="7" s="1"/>
  <c r="K128" i="7"/>
  <c r="M128" i="7"/>
  <c r="P128" i="7" s="1"/>
  <c r="P59" i="7"/>
  <c r="K14" i="7"/>
  <c r="M14" i="7"/>
  <c r="M15" i="7"/>
  <c r="K15" i="7"/>
  <c r="K43" i="7"/>
  <c r="K59" i="7"/>
  <c r="K73" i="7"/>
  <c r="P82" i="7"/>
  <c r="K86" i="7"/>
  <c r="M86" i="7"/>
  <c r="P86" i="7" s="1"/>
  <c r="M87" i="7"/>
  <c r="K87" i="7"/>
  <c r="P98" i="7"/>
  <c r="K102" i="7"/>
  <c r="M102" i="7"/>
  <c r="P102" i="7" s="1"/>
  <c r="M103" i="7"/>
  <c r="K103" i="7"/>
  <c r="K115" i="7"/>
  <c r="K129" i="7"/>
  <c r="P23" i="7"/>
  <c r="P33" i="7"/>
  <c r="M15" i="6"/>
  <c r="K15" i="6"/>
  <c r="M29" i="6"/>
  <c r="P29" i="6" s="1"/>
  <c r="K29" i="6"/>
  <c r="P14" i="6"/>
  <c r="M17" i="6"/>
  <c r="K17" i="6"/>
  <c r="M33" i="6"/>
  <c r="K33" i="6"/>
  <c r="M21" i="6"/>
  <c r="K21" i="6"/>
  <c r="M25" i="6"/>
  <c r="K25" i="6"/>
  <c r="N122" i="4"/>
  <c r="G16" i="2" s="1"/>
  <c r="K19" i="4"/>
  <c r="K25" i="4"/>
  <c r="K29" i="4"/>
  <c r="K49" i="4"/>
  <c r="K53" i="4"/>
  <c r="K57" i="4"/>
  <c r="K65" i="4"/>
  <c r="K75" i="4"/>
  <c r="K77" i="4"/>
  <c r="K85" i="4"/>
  <c r="K89" i="4"/>
  <c r="P104" i="4"/>
  <c r="P112" i="4"/>
  <c r="M95" i="4"/>
  <c r="K96" i="4"/>
  <c r="M103" i="4"/>
  <c r="P103" i="4" s="1"/>
  <c r="K104" i="4"/>
  <c r="M111" i="4"/>
  <c r="P111" i="4" s="1"/>
  <c r="K112" i="4"/>
  <c r="P118" i="4"/>
  <c r="M121" i="4"/>
  <c r="P121" i="4" s="1"/>
  <c r="K15" i="4"/>
  <c r="K33" i="4"/>
  <c r="K39" i="4"/>
  <c r="K43" i="4"/>
  <c r="K61" i="4"/>
  <c r="K69" i="4"/>
  <c r="K71" i="4"/>
  <c r="K81" i="4"/>
  <c r="K91" i="4"/>
  <c r="L122" i="4"/>
  <c r="I16" i="2" s="1"/>
  <c r="P81" i="11" l="1"/>
  <c r="P93" i="11"/>
  <c r="P63" i="11"/>
  <c r="P52" i="11"/>
  <c r="P48" i="11"/>
  <c r="P44" i="11"/>
  <c r="P36" i="11"/>
  <c r="P28" i="11"/>
  <c r="P98" i="11"/>
  <c r="P97" i="11"/>
  <c r="P64" i="11"/>
  <c r="P76" i="10"/>
  <c r="P20" i="9"/>
  <c r="P18" i="8"/>
  <c r="P110" i="7"/>
  <c r="P68" i="7"/>
  <c r="P79" i="7"/>
  <c r="P47" i="7"/>
  <c r="P43" i="7"/>
  <c r="P76" i="7"/>
  <c r="P33" i="6"/>
  <c r="P21" i="6"/>
  <c r="P17" i="6"/>
  <c r="P82" i="5"/>
  <c r="P107" i="5"/>
  <c r="P128" i="5"/>
  <c r="P142" i="5"/>
  <c r="P110" i="5"/>
  <c r="P94" i="5"/>
  <c r="P54" i="5"/>
  <c r="P50" i="5"/>
  <c r="P39" i="5"/>
  <c r="P25" i="5"/>
  <c r="P68" i="5"/>
  <c r="P19" i="5"/>
  <c r="P95" i="4"/>
  <c r="P60" i="4"/>
  <c r="P91" i="11"/>
  <c r="P79" i="11"/>
  <c r="P23" i="11"/>
  <c r="P21" i="5"/>
  <c r="P99" i="4"/>
  <c r="P60" i="11"/>
  <c r="P32" i="11"/>
  <c r="P96" i="11"/>
  <c r="P47" i="11"/>
  <c r="P31" i="11"/>
  <c r="P46" i="10"/>
  <c r="P34" i="10"/>
  <c r="P90" i="10"/>
  <c r="P62" i="10"/>
  <c r="P104" i="10"/>
  <c r="P96" i="10"/>
  <c r="P84" i="10"/>
  <c r="P70" i="10"/>
  <c r="P54" i="10"/>
  <c r="P38" i="10"/>
  <c r="P21" i="9"/>
  <c r="P15" i="8"/>
  <c r="P73" i="7"/>
  <c r="P99" i="7"/>
  <c r="P111" i="7"/>
  <c r="P36" i="7"/>
  <c r="P22" i="7"/>
  <c r="P87" i="7"/>
  <c r="P15" i="7"/>
  <c r="P132" i="7"/>
  <c r="P122" i="7"/>
  <c r="P103" i="7"/>
  <c r="P77" i="7"/>
  <c r="P28" i="7"/>
  <c r="P55" i="7"/>
  <c r="P54" i="7"/>
  <c r="P118" i="7"/>
  <c r="P15" i="6"/>
  <c r="P25" i="6"/>
  <c r="P159" i="5"/>
  <c r="P129" i="5"/>
  <c r="P17" i="5"/>
  <c r="P98" i="5"/>
  <c r="P141" i="5"/>
  <c r="P113" i="5"/>
  <c r="P85" i="5"/>
  <c r="P71" i="5"/>
  <c r="P57" i="5"/>
  <c r="P28" i="5"/>
  <c r="P160" i="5"/>
  <c r="P152" i="5"/>
  <c r="P144" i="5"/>
  <c r="P130" i="5"/>
  <c r="P124" i="5"/>
  <c r="P116" i="5"/>
  <c r="P101" i="5"/>
  <c r="P29" i="5"/>
  <c r="P122" i="5"/>
  <c r="P104" i="5"/>
  <c r="P90" i="5"/>
  <c r="P33" i="5"/>
  <c r="P23" i="5"/>
  <c r="P32" i="4"/>
  <c r="P81" i="4"/>
  <c r="P96" i="4"/>
  <c r="P84" i="4"/>
  <c r="P92" i="4"/>
  <c r="P64" i="7"/>
  <c r="P76" i="11"/>
  <c r="P14" i="10"/>
  <c r="P15" i="9"/>
  <c r="P16" i="9"/>
  <c r="P101" i="11"/>
  <c r="P90" i="7"/>
  <c r="P87" i="10"/>
  <c r="K89" i="7"/>
  <c r="O89" i="7"/>
  <c r="K57" i="7"/>
  <c r="O57" i="7"/>
  <c r="K131" i="7"/>
  <c r="O131" i="7"/>
  <c r="P131" i="7" s="1"/>
  <c r="O100" i="4"/>
  <c r="P100" i="4" s="1"/>
  <c r="K100" i="4"/>
  <c r="P23" i="4"/>
  <c r="P99" i="10"/>
  <c r="P71" i="10"/>
  <c r="P57" i="10"/>
  <c r="P41" i="10"/>
  <c r="P41" i="4"/>
  <c r="P52" i="4"/>
  <c r="P115" i="4"/>
  <c r="M97" i="10"/>
  <c r="O97" i="10"/>
  <c r="K29" i="7"/>
  <c r="O29" i="7"/>
  <c r="P29" i="7" s="1"/>
  <c r="O19" i="10"/>
  <c r="M19" i="10"/>
  <c r="O67" i="10"/>
  <c r="M67" i="10"/>
  <c r="M29" i="11"/>
  <c r="O29" i="11"/>
  <c r="O21" i="11"/>
  <c r="P21" i="11" s="1"/>
  <c r="P93" i="10"/>
  <c r="P79" i="10"/>
  <c r="P65" i="10"/>
  <c r="P49" i="10"/>
  <c r="P19" i="6"/>
  <c r="P83" i="7"/>
  <c r="P23" i="6"/>
  <c r="P133" i="7"/>
  <c r="P37" i="7"/>
  <c r="K62" i="7"/>
  <c r="O62" i="7"/>
  <c r="K32" i="6"/>
  <c r="O32" i="6"/>
  <c r="P32" i="6" s="1"/>
  <c r="K84" i="7"/>
  <c r="O84" i="7"/>
  <c r="P84" i="7" s="1"/>
  <c r="K66" i="7"/>
  <c r="O66" i="7"/>
  <c r="O113" i="4"/>
  <c r="P113" i="4" s="1"/>
  <c r="K113" i="4"/>
  <c r="P22" i="6"/>
  <c r="K54" i="11"/>
  <c r="O54" i="11"/>
  <c r="P54" i="11" s="1"/>
  <c r="O91" i="10"/>
  <c r="M91" i="10"/>
  <c r="K86" i="11"/>
  <c r="O86" i="11"/>
  <c r="P86" i="11" s="1"/>
  <c r="K22" i="11"/>
  <c r="O22" i="11"/>
  <c r="P22" i="11" s="1"/>
  <c r="O18" i="10"/>
  <c r="P18" i="10" s="1"/>
  <c r="K18" i="10"/>
  <c r="K46" i="11"/>
  <c r="O46" i="11"/>
  <c r="P46" i="11" s="1"/>
  <c r="K78" i="4"/>
  <c r="O14" i="8"/>
  <c r="P14" i="8" s="1"/>
  <c r="O127" i="7"/>
  <c r="M17" i="10"/>
  <c r="P25" i="8"/>
  <c r="M17" i="11"/>
  <c r="O101" i="4"/>
  <c r="P101" i="4" s="1"/>
  <c r="K101" i="4"/>
  <c r="P19" i="7"/>
  <c r="K120" i="7"/>
  <c r="O120" i="7"/>
  <c r="P120" i="7" s="1"/>
  <c r="K70" i="7"/>
  <c r="O70" i="7"/>
  <c r="P70" i="7" s="1"/>
  <c r="P103" i="10"/>
  <c r="P89" i="10"/>
  <c r="P75" i="10"/>
  <c r="P61" i="10"/>
  <c r="P45" i="10"/>
  <c r="K30" i="11"/>
  <c r="O30" i="11"/>
  <c r="P30" i="11" s="1"/>
  <c r="K50" i="11"/>
  <c r="O50" i="11"/>
  <c r="P50" i="11" s="1"/>
  <c r="K27" i="11"/>
  <c r="O27" i="11"/>
  <c r="P27" i="11" s="1"/>
  <c r="K100" i="11"/>
  <c r="O100" i="11"/>
  <c r="P100" i="11" s="1"/>
  <c r="O73" i="10"/>
  <c r="M73" i="10"/>
  <c r="K51" i="7"/>
  <c r="O51" i="7"/>
  <c r="P51" i="7" s="1"/>
  <c r="K23" i="8"/>
  <c r="O23" i="8"/>
  <c r="P59" i="11"/>
  <c r="P24" i="11"/>
  <c r="P26" i="6"/>
  <c r="M69" i="11"/>
  <c r="O69" i="11"/>
  <c r="P95" i="11"/>
  <c r="P83" i="10"/>
  <c r="P23" i="8"/>
  <c r="P16" i="11"/>
  <c r="K63" i="7"/>
  <c r="O63" i="7"/>
  <c r="P63" i="7" s="1"/>
  <c r="K41" i="7"/>
  <c r="O41" i="7"/>
  <c r="P41" i="7" s="1"/>
  <c r="K125" i="7"/>
  <c r="O125" i="7"/>
  <c r="P125" i="7" s="1"/>
  <c r="K82" i="11"/>
  <c r="O82" i="11"/>
  <c r="P82" i="11" s="1"/>
  <c r="P92" i="11"/>
  <c r="P119" i="7"/>
  <c r="N34" i="6"/>
  <c r="G18" i="2" s="1"/>
  <c r="O113" i="7"/>
  <c r="P113" i="7" s="1"/>
  <c r="O90" i="11"/>
  <c r="P90" i="11" s="1"/>
  <c r="K109" i="7"/>
  <c r="O109" i="7"/>
  <c r="P109" i="7" s="1"/>
  <c r="K85" i="7"/>
  <c r="O85" i="7"/>
  <c r="P85" i="7" s="1"/>
  <c r="K67" i="7"/>
  <c r="O67" i="7"/>
  <c r="P67" i="7" s="1"/>
  <c r="K53" i="7"/>
  <c r="O53" i="7"/>
  <c r="P53" i="7" s="1"/>
  <c r="K78" i="11"/>
  <c r="O78" i="11"/>
  <c r="P78" i="11" s="1"/>
  <c r="K26" i="11"/>
  <c r="O26" i="11"/>
  <c r="P26" i="11" s="1"/>
  <c r="P67" i="11"/>
  <c r="P44" i="7"/>
  <c r="O71" i="7"/>
  <c r="P71" i="7" s="1"/>
  <c r="O26" i="10"/>
  <c r="P26" i="10" s="1"/>
  <c r="P105" i="7"/>
  <c r="P89" i="7"/>
  <c r="M61" i="11"/>
  <c r="O61" i="11"/>
  <c r="M33" i="11"/>
  <c r="O33" i="11"/>
  <c r="O35" i="10"/>
  <c r="P35" i="10" s="1"/>
  <c r="O51" i="10"/>
  <c r="P51" i="10" s="1"/>
  <c r="O49" i="11"/>
  <c r="M49" i="11"/>
  <c r="M73" i="11"/>
  <c r="O73" i="11"/>
  <c r="P81" i="10"/>
  <c r="P87" i="11"/>
  <c r="O93" i="7"/>
  <c r="P93" i="7" s="1"/>
  <c r="O81" i="7"/>
  <c r="P81" i="7" s="1"/>
  <c r="K62" i="11"/>
  <c r="O62" i="11"/>
  <c r="P62" i="11" s="1"/>
  <c r="K34" i="11"/>
  <c r="O34" i="11"/>
  <c r="P34" i="11" s="1"/>
  <c r="O47" i="10"/>
  <c r="P47" i="10" s="1"/>
  <c r="K40" i="4"/>
  <c r="O77" i="10"/>
  <c r="P77" i="10" s="1"/>
  <c r="K66" i="4"/>
  <c r="K119" i="4"/>
  <c r="K129" i="5"/>
  <c r="K43" i="10"/>
  <c r="O15" i="11"/>
  <c r="K15" i="11"/>
  <c r="K159" i="5"/>
  <c r="K98" i="5"/>
  <c r="K58" i="4"/>
  <c r="M15" i="11"/>
  <c r="L34" i="6"/>
  <c r="I18" i="2" s="1"/>
  <c r="P18" i="9"/>
  <c r="N102" i="11"/>
  <c r="G23" i="2" s="1"/>
  <c r="O80" i="10"/>
  <c r="P80" i="10" s="1"/>
  <c r="K80" i="10"/>
  <c r="K74" i="11"/>
  <c r="O74" i="11"/>
  <c r="P74" i="11" s="1"/>
  <c r="K58" i="11"/>
  <c r="O58" i="11"/>
  <c r="P58" i="11" s="1"/>
  <c r="K120" i="4"/>
  <c r="K81" i="10"/>
  <c r="K67" i="10"/>
  <c r="K72" i="4"/>
  <c r="K117" i="7"/>
  <c r="O117" i="7"/>
  <c r="P117" i="7" s="1"/>
  <c r="K75" i="7"/>
  <c r="O75" i="7"/>
  <c r="P75" i="7" s="1"/>
  <c r="P16" i="10"/>
  <c r="O66" i="11"/>
  <c r="P66" i="11" s="1"/>
  <c r="O85" i="10"/>
  <c r="P85" i="10" s="1"/>
  <c r="K95" i="5"/>
  <c r="K83" i="4"/>
  <c r="P40" i="7"/>
  <c r="P23" i="10"/>
  <c r="P27" i="10"/>
  <c r="P65" i="7"/>
  <c r="P59" i="10"/>
  <c r="K70" i="11"/>
  <c r="O70" i="11"/>
  <c r="P70" i="11" s="1"/>
  <c r="K18" i="11"/>
  <c r="O18" i="11"/>
  <c r="P18" i="11" s="1"/>
  <c r="K27" i="10"/>
  <c r="O55" i="10"/>
  <c r="P55" i="10" s="1"/>
  <c r="O83" i="11"/>
  <c r="P83" i="11" s="1"/>
  <c r="O94" i="11"/>
  <c r="P94" i="11" s="1"/>
  <c r="K59" i="10"/>
  <c r="P49" i="7"/>
  <c r="P31" i="7"/>
  <c r="P97" i="7"/>
  <c r="P35" i="7"/>
  <c r="P29" i="10"/>
  <c r="P15" i="10"/>
  <c r="K63" i="10"/>
  <c r="O63" i="10"/>
  <c r="P63" i="10" s="1"/>
  <c r="P24" i="6"/>
  <c r="K91" i="7"/>
  <c r="O91" i="7"/>
  <c r="P91" i="7" s="1"/>
  <c r="P30" i="7"/>
  <c r="O16" i="8"/>
  <c r="P16" i="8" s="1"/>
  <c r="K16" i="8"/>
  <c r="K31" i="10"/>
  <c r="O31" i="10"/>
  <c r="P31" i="10" s="1"/>
  <c r="O61" i="7"/>
  <c r="P61" i="7" s="1"/>
  <c r="O123" i="7"/>
  <c r="P123" i="7" s="1"/>
  <c r="K151" i="5"/>
  <c r="K123" i="5"/>
  <c r="K143" i="5"/>
  <c r="K115" i="5"/>
  <c r="K92" i="4"/>
  <c r="K34" i="10"/>
  <c r="P28" i="6"/>
  <c r="P112" i="7"/>
  <c r="P121" i="7"/>
  <c r="P17" i="9"/>
  <c r="P33" i="10"/>
  <c r="P75" i="11"/>
  <c r="K86" i="4"/>
  <c r="K98" i="4"/>
  <c r="K27" i="6"/>
  <c r="O27" i="6"/>
  <c r="P27" i="6" s="1"/>
  <c r="K39" i="10"/>
  <c r="O39" i="10"/>
  <c r="P39" i="10" s="1"/>
  <c r="K32" i="5"/>
  <c r="K29" i="5"/>
  <c r="K90" i="4"/>
  <c r="K41" i="4"/>
  <c r="K70" i="4"/>
  <c r="K26" i="4"/>
  <c r="P127" i="7"/>
  <c r="K60" i="4"/>
  <c r="P17" i="8"/>
  <c r="K104" i="10"/>
  <c r="K96" i="5"/>
  <c r="K89" i="5"/>
  <c r="K86" i="5"/>
  <c r="K24" i="4"/>
  <c r="K103" i="5"/>
  <c r="K45" i="4"/>
  <c r="K80" i="4"/>
  <c r="K94" i="4"/>
  <c r="K46" i="4"/>
  <c r="K89" i="11"/>
  <c r="K37" i="11"/>
  <c r="K84" i="11"/>
  <c r="P35" i="11"/>
  <c r="K76" i="7"/>
  <c r="K81" i="11"/>
  <c r="K95" i="4"/>
  <c r="K88" i="4"/>
  <c r="K74" i="4"/>
  <c r="K68" i="4"/>
  <c r="K52" i="4"/>
  <c r="K121" i="4"/>
  <c r="K107" i="4"/>
  <c r="K114" i="4"/>
  <c r="K56" i="4"/>
  <c r="K55" i="4"/>
  <c r="K71" i="5"/>
  <c r="K68" i="5"/>
  <c r="K58" i="5"/>
  <c r="K26" i="5"/>
  <c r="K23" i="5"/>
  <c r="P134" i="7"/>
  <c r="P24" i="7"/>
  <c r="P16" i="6"/>
  <c r="N135" i="7"/>
  <c r="G19" i="2" s="1"/>
  <c r="L135" i="7"/>
  <c r="I19" i="2" s="1"/>
  <c r="N27" i="8"/>
  <c r="G20" i="2" s="1"/>
  <c r="L22" i="9"/>
  <c r="I21" i="2" s="1"/>
  <c r="P17" i="7"/>
  <c r="P21" i="7"/>
  <c r="P69" i="10"/>
  <c r="P53" i="10"/>
  <c r="P37" i="10"/>
  <c r="P21" i="10"/>
  <c r="K106" i="7"/>
  <c r="K50" i="7"/>
  <c r="K77" i="11"/>
  <c r="K97" i="11"/>
  <c r="P56" i="10"/>
  <c r="P86" i="10"/>
  <c r="P98" i="10"/>
  <c r="L108" i="10"/>
  <c r="I22" i="2" s="1"/>
  <c r="P14" i="9"/>
  <c r="P19" i="11"/>
  <c r="P43" i="11"/>
  <c r="P18" i="6"/>
  <c r="P51" i="11"/>
  <c r="P99" i="11"/>
  <c r="K91" i="10"/>
  <c r="K82" i="7"/>
  <c r="K92" i="11"/>
  <c r="K69" i="11"/>
  <c r="K29" i="11"/>
  <c r="K64" i="7"/>
  <c r="K36" i="7"/>
  <c r="P57" i="7"/>
  <c r="P43" i="10"/>
  <c r="K60" i="7"/>
  <c r="K106" i="10"/>
  <c r="K59" i="4"/>
  <c r="K111" i="4"/>
  <c r="K107" i="5"/>
  <c r="K104" i="5"/>
  <c r="K94" i="5"/>
  <c r="K41" i="5"/>
  <c r="K103" i="4"/>
  <c r="K73" i="4"/>
  <c r="K90" i="5"/>
  <c r="K63" i="5"/>
  <c r="K81" i="5"/>
  <c r="K53" i="5"/>
  <c r="K50" i="5"/>
  <c r="P31" i="6"/>
  <c r="P130" i="7"/>
  <c r="P92" i="10"/>
  <c r="P78" i="10"/>
  <c r="P64" i="10"/>
  <c r="P48" i="10"/>
  <c r="O101" i="7"/>
  <c r="K31" i="6"/>
  <c r="K122" i="7"/>
  <c r="K105" i="10"/>
  <c r="O105" i="10"/>
  <c r="P105" i="10" s="1"/>
  <c r="K66" i="10"/>
  <c r="O66" i="10"/>
  <c r="P66" i="10" s="1"/>
  <c r="K50" i="10"/>
  <c r="O50" i="10"/>
  <c r="P50" i="10" s="1"/>
  <c r="K38" i="11"/>
  <c r="K33" i="11"/>
  <c r="K41" i="11"/>
  <c r="K153" i="5"/>
  <c r="K137" i="5"/>
  <c r="K109" i="5"/>
  <c r="K100" i="5"/>
  <c r="K79" i="5"/>
  <c r="K76" i="5"/>
  <c r="K22" i="5"/>
  <c r="K19" i="5"/>
  <c r="K18" i="4"/>
  <c r="K64" i="4"/>
  <c r="K17" i="4"/>
  <c r="K99" i="4"/>
  <c r="K32" i="4"/>
  <c r="K158" i="5"/>
  <c r="K150" i="5"/>
  <c r="K142" i="5"/>
  <c r="K136" i="5"/>
  <c r="K128" i="5"/>
  <c r="K122" i="5"/>
  <c r="K114" i="5"/>
  <c r="K162" i="5"/>
  <c r="K154" i="5"/>
  <c r="K146" i="5"/>
  <c r="K138" i="5"/>
  <c r="K132" i="5"/>
  <c r="K118" i="5"/>
  <c r="K110" i="5"/>
  <c r="K93" i="5"/>
  <c r="K67" i="5"/>
  <c r="K64" i="5"/>
  <c r="K40" i="5"/>
  <c r="K37" i="5"/>
  <c r="K108" i="4"/>
  <c r="O108" i="4"/>
  <c r="P108" i="4" s="1"/>
  <c r="O54" i="4"/>
  <c r="P54" i="4" s="1"/>
  <c r="K54" i="4"/>
  <c r="K38" i="4"/>
  <c r="K31" i="4"/>
  <c r="K22" i="4"/>
  <c r="K42" i="4"/>
  <c r="K110" i="4"/>
  <c r="K47" i="4"/>
  <c r="K102" i="5"/>
  <c r="P38" i="11"/>
  <c r="O19" i="8"/>
  <c r="K132" i="7"/>
  <c r="K118" i="7"/>
  <c r="K90" i="7"/>
  <c r="O100" i="10"/>
  <c r="P100" i="10" s="1"/>
  <c r="K100" i="10"/>
  <c r="O88" i="10"/>
  <c r="P88" i="10" s="1"/>
  <c r="K88" i="10"/>
  <c r="K28" i="7"/>
  <c r="K97" i="10"/>
  <c r="K93" i="11"/>
  <c r="K88" i="11"/>
  <c r="K76" i="11"/>
  <c r="K72" i="11"/>
  <c r="K65" i="11"/>
  <c r="O95" i="10"/>
  <c r="P95" i="10" s="1"/>
  <c r="K95" i="10"/>
  <c r="K85" i="11"/>
  <c r="K53" i="11"/>
  <c r="K45" i="11"/>
  <c r="K36" i="5"/>
  <c r="K33" i="5"/>
  <c r="K115" i="4"/>
  <c r="K106" i="4"/>
  <c r="K27" i="4"/>
  <c r="K102" i="4"/>
  <c r="K75" i="5"/>
  <c r="K72" i="5"/>
  <c r="K45" i="5"/>
  <c r="K18" i="5"/>
  <c r="K15" i="5"/>
  <c r="K84" i="4"/>
  <c r="K48" i="4"/>
  <c r="K35" i="4"/>
  <c r="K157" i="5"/>
  <c r="K149" i="5"/>
  <c r="K141" i="5"/>
  <c r="K135" i="5"/>
  <c r="K127" i="5"/>
  <c r="K121" i="5"/>
  <c r="K113" i="5"/>
  <c r="K85" i="5"/>
  <c r="K82" i="5"/>
  <c r="K57" i="5"/>
  <c r="K54" i="5"/>
  <c r="K28" i="5"/>
  <c r="K27" i="5"/>
  <c r="K163" i="5"/>
  <c r="O163" i="5"/>
  <c r="P163" i="5" s="1"/>
  <c r="K155" i="5"/>
  <c r="O155" i="5"/>
  <c r="P155" i="5" s="1"/>
  <c r="K147" i="5"/>
  <c r="O147" i="5"/>
  <c r="P147" i="5" s="1"/>
  <c r="K139" i="5"/>
  <c r="O139" i="5"/>
  <c r="P139" i="5" s="1"/>
  <c r="K133" i="5"/>
  <c r="O133" i="5"/>
  <c r="P133" i="5" s="1"/>
  <c r="K125" i="5"/>
  <c r="O125" i="5"/>
  <c r="P125" i="5" s="1"/>
  <c r="K119" i="5"/>
  <c r="O119" i="5"/>
  <c r="P119" i="5" s="1"/>
  <c r="K111" i="5"/>
  <c r="O111" i="5"/>
  <c r="K93" i="4"/>
  <c r="N22" i="9"/>
  <c r="G21" i="2" s="1"/>
  <c r="P34" i="7"/>
  <c r="P22" i="10"/>
  <c r="P20" i="11"/>
  <c r="K72" i="10"/>
  <c r="O72" i="10"/>
  <c r="P72" i="10" s="1"/>
  <c r="K58" i="10"/>
  <c r="O58" i="10"/>
  <c r="P58" i="10" s="1"/>
  <c r="K42" i="10"/>
  <c r="O42" i="10"/>
  <c r="K98" i="7"/>
  <c r="K161" i="5"/>
  <c r="K145" i="5"/>
  <c r="K131" i="5"/>
  <c r="K117" i="5"/>
  <c r="K49" i="5"/>
  <c r="K46" i="5"/>
  <c r="O79" i="4"/>
  <c r="P79" i="4" s="1"/>
  <c r="K79" i="4"/>
  <c r="O67" i="4"/>
  <c r="P67" i="4" s="1"/>
  <c r="K67" i="4"/>
  <c r="K82" i="4"/>
  <c r="O82" i="4"/>
  <c r="P82" i="4" s="1"/>
  <c r="K62" i="4"/>
  <c r="O62" i="4"/>
  <c r="P62" i="4" s="1"/>
  <c r="K37" i="4"/>
  <c r="K28" i="4"/>
  <c r="K21" i="4"/>
  <c r="K23" i="4"/>
  <c r="K91" i="5"/>
  <c r="O94" i="10"/>
  <c r="P94" i="10" s="1"/>
  <c r="K94" i="10"/>
  <c r="O101" i="10"/>
  <c r="P101" i="10" s="1"/>
  <c r="K101" i="10"/>
  <c r="O44" i="4"/>
  <c r="P44" i="4" s="1"/>
  <c r="K44" i="4"/>
  <c r="O36" i="4"/>
  <c r="K36" i="4"/>
  <c r="K63" i="4"/>
  <c r="K117" i="4"/>
  <c r="K87" i="4"/>
  <c r="P19" i="9"/>
  <c r="K14" i="5"/>
  <c r="N108" i="10"/>
  <c r="G22" i="2" s="1"/>
  <c r="P27" i="7"/>
  <c r="P25" i="10"/>
  <c r="P116" i="7"/>
  <c r="L27" i="8"/>
  <c r="I20" i="2" s="1"/>
  <c r="P44" i="10"/>
  <c r="P52" i="10"/>
  <c r="P60" i="10"/>
  <c r="P68" i="10"/>
  <c r="P74" i="10"/>
  <c r="P82" i="10"/>
  <c r="P102" i="10"/>
  <c r="P25" i="7"/>
  <c r="P45" i="7"/>
  <c r="P80" i="7"/>
  <c r="P16" i="7"/>
  <c r="P78" i="7"/>
  <c r="P28" i="10"/>
  <c r="P96" i="7"/>
  <c r="P108" i="7"/>
  <c r="P52" i="7"/>
  <c r="P92" i="7"/>
  <c r="P62" i="7"/>
  <c r="P36" i="10"/>
  <c r="P20" i="10"/>
  <c r="P124" i="7"/>
  <c r="P32" i="10"/>
  <c r="L102" i="11"/>
  <c r="I23" i="2" s="1"/>
  <c r="P100" i="7"/>
  <c r="P66" i="7"/>
  <c r="P56" i="7"/>
  <c r="P20" i="7"/>
  <c r="P40" i="10"/>
  <c r="P24" i="10"/>
  <c r="P88" i="7"/>
  <c r="P20" i="8"/>
  <c r="P48" i="7"/>
  <c r="P74" i="7"/>
  <c r="P24" i="8"/>
  <c r="P20" i="6"/>
  <c r="P26" i="7"/>
  <c r="P104" i="7"/>
  <c r="P14" i="11"/>
  <c r="M135" i="7"/>
  <c r="F19" i="2" s="1"/>
  <c r="P14" i="7"/>
  <c r="M22" i="9"/>
  <c r="F21" i="2" s="1"/>
  <c r="M34" i="6"/>
  <c r="F18" i="2" s="1"/>
  <c r="M164" i="5"/>
  <c r="F17" i="2" s="1"/>
  <c r="M27" i="8"/>
  <c r="F20" i="2" s="1"/>
  <c r="M122" i="4"/>
  <c r="F16" i="2" s="1"/>
  <c r="M108" i="10" l="1"/>
  <c r="F22" i="2" s="1"/>
  <c r="P67" i="10"/>
  <c r="P19" i="10"/>
  <c r="P97" i="10"/>
  <c r="P73" i="10"/>
  <c r="P91" i="10"/>
  <c r="K73" i="11"/>
  <c r="K19" i="10"/>
  <c r="K21" i="11"/>
  <c r="P29" i="11"/>
  <c r="K73" i="10"/>
  <c r="K61" i="11"/>
  <c r="K49" i="11"/>
  <c r="K14" i="8"/>
  <c r="O17" i="10"/>
  <c r="P17" i="10" s="1"/>
  <c r="K17" i="10"/>
  <c r="O17" i="11"/>
  <c r="P17" i="11" s="1"/>
  <c r="K17" i="11"/>
  <c r="M102" i="11"/>
  <c r="F23" i="2" s="1"/>
  <c r="P69" i="11"/>
  <c r="P73" i="11"/>
  <c r="K51" i="10"/>
  <c r="P33" i="11"/>
  <c r="P49" i="11"/>
  <c r="K35" i="10"/>
  <c r="P61" i="11"/>
  <c r="P15" i="11"/>
  <c r="O135" i="7"/>
  <c r="H19" i="2" s="1"/>
  <c r="P36" i="4"/>
  <c r="P122" i="4" s="1"/>
  <c r="E16" i="2" s="1"/>
  <c r="O122" i="4"/>
  <c r="H16" i="2" s="1"/>
  <c r="P42" i="10"/>
  <c r="O27" i="8"/>
  <c r="H20" i="2" s="1"/>
  <c r="P19" i="8"/>
  <c r="P27" i="8" s="1"/>
  <c r="N9" i="8" s="1"/>
  <c r="O34" i="6"/>
  <c r="H18" i="2" s="1"/>
  <c r="O164" i="5"/>
  <c r="H17" i="2" s="1"/>
  <c r="P111" i="5"/>
  <c r="P164" i="5" s="1"/>
  <c r="E17" i="2" s="1"/>
  <c r="P101" i="7"/>
  <c r="P135" i="7" s="1"/>
  <c r="E19" i="2" s="1"/>
  <c r="P34" i="6"/>
  <c r="N9" i="6" s="1"/>
  <c r="O108" i="10" l="1"/>
  <c r="H22" i="2" s="1"/>
  <c r="P108" i="10"/>
  <c r="E22" i="2" s="1"/>
  <c r="N9" i="4"/>
  <c r="O22" i="9"/>
  <c r="H21" i="2" s="1"/>
  <c r="O102" i="11"/>
  <c r="H23" i="2" s="1"/>
  <c r="P22" i="9"/>
  <c r="N9" i="9" s="1"/>
  <c r="E18" i="2"/>
  <c r="N9" i="5"/>
  <c r="P102" i="11"/>
  <c r="E23" i="2" s="1"/>
  <c r="N9" i="7"/>
  <c r="E20" i="2"/>
  <c r="N9" i="10" l="1"/>
  <c r="E21" i="2"/>
  <c r="N9" i="11"/>
  <c r="N53" i="3" l="1"/>
  <c r="L53" i="3"/>
  <c r="N52" i="3"/>
  <c r="L52" i="3"/>
  <c r="N51" i="3"/>
  <c r="L51" i="3"/>
  <c r="N50" i="3"/>
  <c r="L50" i="3"/>
  <c r="N49" i="3"/>
  <c r="L49" i="3"/>
  <c r="N48" i="3"/>
  <c r="L48" i="3"/>
  <c r="N47" i="3"/>
  <c r="L47" i="3"/>
  <c r="N46" i="3"/>
  <c r="L46" i="3"/>
  <c r="N45" i="3"/>
  <c r="L45" i="3"/>
  <c r="N44" i="3"/>
  <c r="L44" i="3"/>
  <c r="N43" i="3"/>
  <c r="L43" i="3"/>
  <c r="N42" i="3"/>
  <c r="L42" i="3"/>
  <c r="N41" i="3"/>
  <c r="L41" i="3"/>
  <c r="N40" i="3"/>
  <c r="L40" i="3"/>
  <c r="N39" i="3"/>
  <c r="L39" i="3"/>
  <c r="N38" i="3"/>
  <c r="L38" i="3"/>
  <c r="N37" i="3"/>
  <c r="L37" i="3"/>
  <c r="N36" i="3"/>
  <c r="L36" i="3"/>
  <c r="N35" i="3"/>
  <c r="L35" i="3"/>
  <c r="N34" i="3"/>
  <c r="L34" i="3"/>
  <c r="N33" i="3"/>
  <c r="L33" i="3"/>
  <c r="N32" i="3"/>
  <c r="L32" i="3"/>
  <c r="N31" i="3"/>
  <c r="L31" i="3"/>
  <c r="N30" i="3"/>
  <c r="L30" i="3"/>
  <c r="N29" i="3"/>
  <c r="L29" i="3"/>
  <c r="N28" i="3"/>
  <c r="L28" i="3"/>
  <c r="N27" i="3"/>
  <c r="L27" i="3"/>
  <c r="N26" i="3"/>
  <c r="L26" i="3"/>
  <c r="N25" i="3"/>
  <c r="L25" i="3"/>
  <c r="N24" i="3"/>
  <c r="L24" i="3"/>
  <c r="N23" i="3"/>
  <c r="L23" i="3"/>
  <c r="N22" i="3"/>
  <c r="L22" i="3"/>
  <c r="N21" i="3"/>
  <c r="L21" i="3"/>
  <c r="N20" i="3"/>
  <c r="L20" i="3"/>
  <c r="N19" i="3"/>
  <c r="L19" i="3"/>
  <c r="N18" i="3"/>
  <c r="L18" i="3"/>
  <c r="N17" i="3"/>
  <c r="L17" i="3"/>
  <c r="N16" i="3"/>
  <c r="L16" i="3"/>
  <c r="N15" i="3"/>
  <c r="L15" i="3"/>
  <c r="N14" i="3"/>
  <c r="M14" i="3"/>
  <c r="L14" i="3"/>
  <c r="O49" i="3" l="1"/>
  <c r="M50" i="3"/>
  <c r="O50" i="3"/>
  <c r="M51" i="3"/>
  <c r="O51" i="3"/>
  <c r="O15" i="3"/>
  <c r="M16" i="3"/>
  <c r="O16" i="3"/>
  <c r="O17" i="3"/>
  <c r="M18" i="3"/>
  <c r="O18" i="3"/>
  <c r="M19" i="3"/>
  <c r="O19" i="3"/>
  <c r="O20" i="3"/>
  <c r="O21" i="3"/>
  <c r="M22" i="3"/>
  <c r="O22" i="3"/>
  <c r="M23" i="3"/>
  <c r="O23" i="3"/>
  <c r="O24" i="3"/>
  <c r="O25" i="3"/>
  <c r="M26" i="3"/>
  <c r="O26" i="3"/>
  <c r="M27" i="3"/>
  <c r="O27" i="3"/>
  <c r="O28" i="3"/>
  <c r="O29" i="3"/>
  <c r="O30" i="3"/>
  <c r="O31" i="3"/>
  <c r="M32" i="3"/>
  <c r="O32" i="3"/>
  <c r="M33" i="3"/>
  <c r="O33" i="3"/>
  <c r="O34" i="3"/>
  <c r="O35" i="3"/>
  <c r="M36" i="3"/>
  <c r="O36" i="3"/>
  <c r="M37" i="3"/>
  <c r="O37" i="3"/>
  <c r="P37" i="3" s="1"/>
  <c r="O38" i="3"/>
  <c r="O39" i="3"/>
  <c r="M40" i="3"/>
  <c r="O40" i="3"/>
  <c r="M41" i="3"/>
  <c r="O52" i="3"/>
  <c r="O53" i="3"/>
  <c r="O42" i="3"/>
  <c r="O43" i="3"/>
  <c r="M44" i="3"/>
  <c r="O44" i="3"/>
  <c r="M45" i="3"/>
  <c r="O45" i="3"/>
  <c r="O46" i="3"/>
  <c r="O47" i="3"/>
  <c r="M48" i="3"/>
  <c r="O48" i="3"/>
  <c r="O14" i="3"/>
  <c r="P14" i="3" s="1"/>
  <c r="M20" i="3"/>
  <c r="M24" i="3"/>
  <c r="M28" i="3"/>
  <c r="M30" i="3"/>
  <c r="M34" i="3"/>
  <c r="M38" i="3"/>
  <c r="M42" i="3"/>
  <c r="M46" i="3"/>
  <c r="M52" i="3"/>
  <c r="L54" i="3"/>
  <c r="M15" i="3"/>
  <c r="M17" i="3"/>
  <c r="M21" i="3"/>
  <c r="M25" i="3"/>
  <c r="M29" i="3"/>
  <c r="M31" i="3"/>
  <c r="M35" i="3"/>
  <c r="M39" i="3"/>
  <c r="M43" i="3"/>
  <c r="M47" i="3"/>
  <c r="M49" i="3"/>
  <c r="P49" i="3" s="1"/>
  <c r="M53" i="3"/>
  <c r="N54" i="3"/>
  <c r="P16" i="3" l="1"/>
  <c r="P24" i="3"/>
  <c r="P52" i="3"/>
  <c r="P19" i="3"/>
  <c r="P51" i="3"/>
  <c r="P38" i="3"/>
  <c r="P30" i="3"/>
  <c r="P28" i="3"/>
  <c r="P45" i="3"/>
  <c r="P34" i="3"/>
  <c r="P20" i="3"/>
  <c r="P40" i="3"/>
  <c r="P32" i="3"/>
  <c r="P26" i="3"/>
  <c r="P23" i="3"/>
  <c r="P18" i="3"/>
  <c r="P50" i="3"/>
  <c r="P29" i="3"/>
  <c r="K18" i="3"/>
  <c r="K37" i="3"/>
  <c r="P42" i="3"/>
  <c r="P36" i="3"/>
  <c r="P33" i="3"/>
  <c r="P27" i="3"/>
  <c r="P22" i="3"/>
  <c r="P43" i="3"/>
  <c r="K26" i="3"/>
  <c r="P35" i="3"/>
  <c r="K23" i="3"/>
  <c r="P15" i="3"/>
  <c r="K32" i="3"/>
  <c r="P47" i="3"/>
  <c r="P53" i="3"/>
  <c r="P21" i="3"/>
  <c r="K50" i="3"/>
  <c r="K40" i="3"/>
  <c r="K48" i="3"/>
  <c r="K33" i="3"/>
  <c r="K27" i="3"/>
  <c r="P39" i="3"/>
  <c r="P31" i="3"/>
  <c r="P25" i="3"/>
  <c r="P17" i="3"/>
  <c r="G15" i="2"/>
  <c r="K19" i="3"/>
  <c r="K16" i="3"/>
  <c r="K44" i="3"/>
  <c r="K36" i="3"/>
  <c r="K22" i="3"/>
  <c r="K53" i="3"/>
  <c r="K52" i="3"/>
  <c r="P44" i="3"/>
  <c r="K42" i="3"/>
  <c r="P46" i="3"/>
  <c r="P48" i="3"/>
  <c r="K45" i="3"/>
  <c r="K43" i="3"/>
  <c r="K41" i="3"/>
  <c r="O41" i="3"/>
  <c r="P41" i="3" s="1"/>
  <c r="K46" i="3"/>
  <c r="K39" i="3"/>
  <c r="K35" i="3"/>
  <c r="K31" i="3"/>
  <c r="K29" i="3"/>
  <c r="K25" i="3"/>
  <c r="K21" i="3"/>
  <c r="K17" i="3"/>
  <c r="K15" i="3"/>
  <c r="K49" i="3"/>
  <c r="K47" i="3"/>
  <c r="K51" i="3"/>
  <c r="K38" i="3"/>
  <c r="K34" i="3"/>
  <c r="K30" i="3"/>
  <c r="K28" i="3"/>
  <c r="K24" i="3"/>
  <c r="K20" i="3"/>
  <c r="K14" i="3"/>
  <c r="I15" i="2"/>
  <c r="M54" i="3"/>
  <c r="P54" i="3" l="1"/>
  <c r="O54" i="3"/>
  <c r="F15" i="2"/>
  <c r="H15" i="2" l="1"/>
  <c r="N9" i="3"/>
  <c r="E15" i="2"/>
  <c r="A15" i="2" l="1"/>
  <c r="B15" i="2" s="1"/>
  <c r="A19" i="2"/>
  <c r="A17" i="2"/>
  <c r="A16" i="2"/>
  <c r="A20" i="2"/>
  <c r="A22" i="2"/>
  <c r="A23" i="2"/>
  <c r="A18" i="2"/>
  <c r="A21" i="2"/>
  <c r="I24" i="2"/>
  <c r="H24" i="2"/>
  <c r="G24" i="2"/>
  <c r="F24" i="2"/>
  <c r="E24" i="2"/>
  <c r="E27" i="2" s="1"/>
  <c r="D1" i="3" l="1"/>
  <c r="B16" i="2"/>
  <c r="D1" i="4"/>
  <c r="B18" i="2"/>
  <c r="D1" i="6"/>
  <c r="B23" i="2"/>
  <c r="D1" i="11"/>
  <c r="D1" i="5"/>
  <c r="B17" i="2"/>
  <c r="D1" i="10"/>
  <c r="B22" i="2"/>
  <c r="B19" i="2"/>
  <c r="D1" i="7"/>
  <c r="B21" i="2"/>
  <c r="D1" i="9"/>
  <c r="B20" i="2"/>
  <c r="D1" i="8"/>
  <c r="D11" i="2"/>
  <c r="E25" i="2"/>
  <c r="E26" i="2" s="1"/>
  <c r="E28" i="2" l="1"/>
  <c r="D10" i="2" l="1"/>
  <c r="C19" i="1"/>
  <c r="C26" i="1" s="1"/>
  <c r="C28" i="1" s="1"/>
</calcChain>
</file>

<file path=xl/sharedStrings.xml><?xml version="1.0" encoding="utf-8"?>
<sst xmlns="http://schemas.openxmlformats.org/spreadsheetml/2006/main" count="1600" uniqueCount="533">
  <si>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</si>
  <si>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</si>
  <si>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</si>
  <si>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</si>
  <si>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</si>
  <si>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</si>
  <si>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</si>
  <si>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</si>
  <si>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</si>
  <si>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</si>
  <si>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</si>
  <si>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</si>
  <si>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</si>
  <si>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</si>
  <si>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</si>
  <si>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</si>
  <si>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</si>
  <si>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</si>
  <si>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</si>
  <si>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</si>
  <si>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</si>
  <si>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</si>
  <si>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</si>
  <si>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</si>
  <si>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</si>
  <si>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</si>
  <si>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</si>
  <si>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</si>
  <si>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</si>
  <si>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</si>
  <si>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</si>
  <si>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</si>
  <si>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</si>
  <si>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</si>
  <si>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</si>
  <si>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</si>
  <si>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</si>
  <si>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</si>
  <si>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</si>
  <si>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</si>
  <si>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</si>
  <si>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</si>
  <si>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</si>
  <si>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</si>
  <si>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</si>
  <si>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</si>
  <si>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</si>
  <si>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</si>
  <si>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</si>
  <si>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</si>
  <si>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</si>
  <si>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</si>
  <si>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Attiecināmās izmaksas</t>
  </si>
  <si>
    <t>Sertifikāta Nr.</t>
  </si>
  <si>
    <t>Sertifikāta Nr</t>
  </si>
  <si>
    <t>Daudzdzīvokļu dzīvojamās mājas, Vīgriežu ielā 34, Jelgavā vienkāršotas fasādes atjaunošana</t>
  </si>
  <si>
    <t>Vīgriežu iela 34, Jelgava</t>
  </si>
  <si>
    <t>Daudzdzīvokļu dzīvojamās mājas vienkāršotas fasādes atjaunošana</t>
  </si>
  <si>
    <t>Piezīme: virsizdevumos iekļauti papildu izmaksas, kuras saistītas ar būvlaukuma iekārtošanu, uzturēšanu, būvdarbu organizēšanu</t>
  </si>
  <si>
    <t>Ieejas mezgla atjaunošana</t>
  </si>
  <si>
    <t>Tāme sastādīta  2021. gada tirgus cenās, pamatojoties uz projekta rasējumiem, Energoauditu un Pasūtītāja vēlmēm.</t>
  </si>
  <si>
    <t>Demontāžas darbi</t>
  </si>
  <si>
    <t>Jumtiņa esošā seguma demontāža ieskaitot pieslēguma elementus</t>
  </si>
  <si>
    <t>m2</t>
  </si>
  <si>
    <t>Ieejas mezgla esošā pakāpiena demontāža</t>
  </si>
  <si>
    <t>Jumtiņa atjaunošana no apakšās</t>
  </si>
  <si>
    <t>Ieejas jumtiņa betona virsmas gruntēšana</t>
  </si>
  <si>
    <t>Jumtiņa virsmas no apakšas un malām armēšana ar stikla šķiedras sietu</t>
  </si>
  <si>
    <t>stiklašķiedras siets Baumit Startex 160g/m2 (Baumit vai ekvivalents)</t>
  </si>
  <si>
    <t>līmjava Baumit ProContact (Baumit vai ekvivalents)</t>
  </si>
  <si>
    <t>kg</t>
  </si>
  <si>
    <t>palīgmateriāli (līmlentes, stūra līstes)</t>
  </si>
  <si>
    <t>kompl</t>
  </si>
  <si>
    <t>zemapmetuma grunts Baumit UniPrimer (Baumit vai ekvivalents)</t>
  </si>
  <si>
    <t>Dekoratīvā apmetumu iestrāde virsmai</t>
  </si>
  <si>
    <t>dekoratīvais apmetums Baumit EdelPutz Spezial Natur 2.0 mm (Baumit vai ekvivalents)</t>
  </si>
  <si>
    <t>palīgmateriāli (līmlentes)</t>
  </si>
  <si>
    <t>Virsmas gruntēšana un krāsošana</t>
  </si>
  <si>
    <t>krāsa tonēta Baumit SilikatColor (Baumit vai ekvivalents) (krāsu saskaņojot ar pasūtītāju)</t>
  </si>
  <si>
    <t>l</t>
  </si>
  <si>
    <t>Jumtiņa seguma atjaunošana</t>
  </si>
  <si>
    <t xml:space="preserve">Jumtiņa siltināšana ar lēzeniem jumtiem paredzētu siltumizolāciju </t>
  </si>
  <si>
    <t>jumtiņa virsmas slīpuma veidojoša kārta</t>
  </si>
  <si>
    <t>lēzeno jumta akmens vate (λ=0,036 W/m*K) 30kPa 110 mm biezumā (vai ekvivalents)</t>
  </si>
  <si>
    <t>lēzeno jumta akmens vate (λ=0,038 W/m*K) 50kPa 40 mm biezumā (vai ekvivalents)</t>
  </si>
  <si>
    <t>palīgmateriāli</t>
  </si>
  <si>
    <t>Impregnēta koka brusa 80x150 mm ierīkošana jumtiņa ārējai malai</t>
  </si>
  <si>
    <t>m3</t>
  </si>
  <si>
    <t>impregnēts kokmateriāls 50x150 mm (vai ekvivalents)</t>
  </si>
  <si>
    <t>stiprinājuma elementi</t>
  </si>
  <si>
    <t>Jumta seguma ieklāšana jumtiņam</t>
  </si>
  <si>
    <t>TEHNOELAST K-MS 170/4000 EPP uzkaus.ruber apakšklājs (TechnoNICOL vai ekvivalents)</t>
  </si>
  <si>
    <t>TEHNOELAST K-PS 170/5000 EKP uzkaus.ruber virsklājs (TechnoNICOL vai ekvivalents)</t>
  </si>
  <si>
    <t>palīgmateriāli (gāze, dībeļi, diegi šuvēm)</t>
  </si>
  <si>
    <t>Skārda elementu ieklāšana</t>
  </si>
  <si>
    <t>m</t>
  </si>
  <si>
    <t>skārds ar PE pārklājumu (vai ekvivalents)</t>
  </si>
  <si>
    <t>Lietus ūdens tekņu un notekas izbūve jumtiņam</t>
  </si>
  <si>
    <t>skārds ar PE pārklājumu, apaļa šķērsgriezuma tekne un noteka D100 (vai ekvivalents)</t>
  </si>
  <si>
    <t>kompl.</t>
  </si>
  <si>
    <t>Ieejas lievenis</t>
  </si>
  <si>
    <t>Esošā lieveņa laukuma attīrīšana, nomazgāšana ar augstspiediena mazgātāju</t>
  </si>
  <si>
    <t>Esošā lieveņa laukuma remonts, virsmas līdzīnāšana</t>
  </si>
  <si>
    <t>Esošā lieveņa laukuma virsmai izveidot Hyperdesmo (vai ekvivalents) pārklājumu starp kārtām iestrādājot smalkās kvarca smilts pretslīdes klājuma izveidošanai</t>
  </si>
  <si>
    <t>Jauno saliekāmo betona pakāpienu montāža (pakāpienu virsmas apstrāde ar hidrofobizātoru)</t>
  </si>
  <si>
    <t xml:space="preserve">Tiešās izmaksas kopā, t. sk. darba devēja sociālais nodoklis 23.59% </t>
  </si>
  <si>
    <t>Bēniņu telpas attīrīšana no gružiem</t>
  </si>
  <si>
    <t>Jumta lūkas demontāža</t>
  </si>
  <si>
    <t>gab</t>
  </si>
  <si>
    <t>Esošās lietus ūdens savakšanas piltuves demontāža</t>
  </si>
  <si>
    <t>Esošā bojāta jumta seguma demontāža ieskaitot skārda elementu (apjomā norādīta jumta plāknes platība)</t>
  </si>
  <si>
    <t>Esošās jumta norobežojošās margas demontāža</t>
  </si>
  <si>
    <t>Televīzijas antenu sakārtošana uz ēkas jumta, pēc nepieicešamības demontējot tos</t>
  </si>
  <si>
    <t>Jumta metāla seguma demontāža virs lodžijām ieskaitot pieslēguma elementus</t>
  </si>
  <si>
    <t xml:space="preserve">Materiālu celšana uz un no ēkas </t>
  </si>
  <si>
    <t>obj.</t>
  </si>
  <si>
    <t>Parapeta atjaunošana</t>
  </si>
  <si>
    <t>Impregnēta koka brusa 50 x 80 mm montāža parapeta slīpuma izveidošanai,  solis līdz 500 mm,</t>
  </si>
  <si>
    <t>Mitrumizturīga finiera lokšņu apšuvums 9 mm parapetam</t>
  </si>
  <si>
    <t>mitrumizturīga finiera loksne 9 mm (vai ekvivalents)</t>
  </si>
  <si>
    <t>Parapeta papildus siltināšana ar 50 mm akmens vati, stiprinot to</t>
  </si>
  <si>
    <t>akmens vate (λd=0,036 W/m*K) 50mm (vai ekvivalents)</t>
  </si>
  <si>
    <t>Parapeta skārda elementu ieklāšana parapetam</t>
  </si>
  <si>
    <t>palīgmateriāli (silikons, mastika, skrūves)</t>
  </si>
  <si>
    <t>Jumta dzegas un fasādes pieslēgums</t>
  </si>
  <si>
    <t>Impregnēta koka brusa 50 x 80 mm un 50x150 mm montāža siltumizolācijas un jumta dzegas salaiduma vietas izveidošanai</t>
  </si>
  <si>
    <t>Mitrumizturīga finiera lokšņu apšuvums 9 mm</t>
  </si>
  <si>
    <t>Skārda elementu ieklāšana dzegas daļai</t>
  </si>
  <si>
    <t>Lēzenā jumta seguma atjaunošana virs lodžijām</t>
  </si>
  <si>
    <t>Impregnēta koka brusa 70x200 mm montāža slīpuma izveidošanai,  solis līdz 500 mm</t>
  </si>
  <si>
    <t>Impregnēta koka brusa 45x150 mm montāža saskaņā ar AR-18</t>
  </si>
  <si>
    <t>Dzegas papildus siltināšana ar 50 mm akmens vati, stiprinot to</t>
  </si>
  <si>
    <t>Jumta siltināšana ar lēzeniem jumtiem paredzētu siltumizolāciju</t>
  </si>
  <si>
    <t>lēzeno jumta akmens vate (λ=0,036 W/m*K) 30kPa 160 mm biezumā (vai ekvivalents)</t>
  </si>
  <si>
    <t>lēzeno jumta akmens vate (λ=0,036 W/m*K) 30kPa 50 mm biezumā (vai ekvivalents)</t>
  </si>
  <si>
    <t>aerators</t>
  </si>
  <si>
    <t>Jumta seguma ieklāšana</t>
  </si>
  <si>
    <t>Lietus ūdens novadīšanas sistēma lodžijām</t>
  </si>
  <si>
    <t>Lietus ūdens notekreņu izbūve jumtam</t>
  </si>
  <si>
    <t>skārda ar PE pārklājumu, apaļa šķērsgriezuma notekrene D150 (vai ekvivalents)</t>
  </si>
  <si>
    <t>stiprinājumi, palīgmateriāli</t>
  </si>
  <si>
    <t>Lietus ūdens notekcauruļu izbūve jumtam</t>
  </si>
  <si>
    <t>skārda ar PE pārklājumu, apaļa šķērsgriezuma notekcaurule D100 (vai ekvivalents)</t>
  </si>
  <si>
    <t>Jumta seguma atjaunošana</t>
  </si>
  <si>
    <t>Jumta virsmas, paneļu ārējās malas attīrīšana un sagatavošana, mazgāšana ar augstspiediena mazgātāju, betona elementu atjaunošana ar javu (vietām)</t>
  </si>
  <si>
    <t>Jumta virsmas, ventilācijas kanālu, paneļu ārējās malas gruntēšana ar Universal Primer 2K-4060 (0,2kg/m2), Microsealer-50 (kg/m2)</t>
  </si>
  <si>
    <t>Microsealer-50 (0,2kg/m2) (vai ekvivalents)</t>
  </si>
  <si>
    <t>Universal Primer 2K-4060 (0,2kg/m2) (vai ekvivalents)</t>
  </si>
  <si>
    <t>Savienojumu vietu, plaisu aizdare ar hermētiķi Hyperseal Expert  (vai ekvivalents)</t>
  </si>
  <si>
    <t>Jumta virsmas, ventilācijas kanālu, paneļu ārējās malas pārklājums ar Hyperdesmo TEJA 1 slānis - 0.75kg/m2</t>
  </si>
  <si>
    <t>Hyperdesmo TEJA (0,75kg/m2) (vai ekvivalents)</t>
  </si>
  <si>
    <t>Jumta virsmas, ventilācijas kanālu, paneļu ārējās malas pārklājums ar Hyperdesmo GREY, 1 slānis - 0,75kg/m2</t>
  </si>
  <si>
    <t>Hyperdesmo GREY (0,75kg/m2) (vai ekvivalents)</t>
  </si>
  <si>
    <t>Skārda lāseņu elementu ierīkošana ēkas garenvirzienā</t>
  </si>
  <si>
    <t>Pēdējā stāva pārseguma un sienas siltināšana</t>
  </si>
  <si>
    <t>Kāpņu telpas sienas siltināšana no bēniņu iekšpuses visā augstumā ar akmens vates plātnēm b=100mm uz līmjavas kārtas, papildus stiprinot ar dībeļiem (ieskaitot sienu sagatavošanu, gruntēšanu)</t>
  </si>
  <si>
    <t>akmens vate (λd=0,036 W/m*K) 100mm vai ekvivalents</t>
  </si>
  <si>
    <t>palīgmateriāli (dībeļi u.c.)</t>
  </si>
  <si>
    <t>Siltinājuma armēšana ar stikla šķiedras sietu</t>
  </si>
  <si>
    <t>Tvaika plēves ieklāšana zem siltumizolācijas kāpņu telpā</t>
  </si>
  <si>
    <t>tvaika plēve ELT-PEFOIL 200 (vai ekvivalents)</t>
  </si>
  <si>
    <t>Vieglā karkasa izbūve un siltumziolācijas ieklāšana</t>
  </si>
  <si>
    <t>reģipša metāla profili</t>
  </si>
  <si>
    <t>puscieta akmens vate (λd=0,036 W/m*K) 50mm vai ekvivalents</t>
  </si>
  <si>
    <t>palīgmateriāli (skrūves u.c.)</t>
  </si>
  <si>
    <t>Reģipša plāksnes montāža</t>
  </si>
  <si>
    <t>Tvaika plēves ieklāšana zem siltumizolācijas bēniņos</t>
  </si>
  <si>
    <t>Koka siju karkasa izbūve laipām</t>
  </si>
  <si>
    <t>Tehniskajos bēniņos iebūvēt beramo akmens vati h=300mm</t>
  </si>
  <si>
    <t>beramā akmens vate 300 mm (λ=0,041 W/(mK) vai ekvivalents</t>
  </si>
  <si>
    <t>Bēniņos izbūvēt dēļu laipas virs siltumizolācijas (d=30mm)</t>
  </si>
  <si>
    <t>Dažādi darbi</t>
  </si>
  <si>
    <t>Jumta lūkas OMEGA STN (vai ekvivalents) iebūve ieskaitot iekšējo apdari</t>
  </si>
  <si>
    <t>Jumta drošības barjera izbūve</t>
  </si>
  <si>
    <t>Lietus ūdens kanalizācijas piltuves ar pretgružu sietu uzstādīšana</t>
  </si>
  <si>
    <t>Demontāžas un sagatavošanas darbi</t>
  </si>
  <si>
    <t>Sastatņu montāžā, demontāža, īre</t>
  </si>
  <si>
    <t>Drošības tīkla (SCAFFOLD-NET 70 vai ekvivalents, fasādes aizsargsiets) uzstādīšana</t>
  </si>
  <si>
    <t xml:space="preserve">Esošās apmalītes demontāža </t>
  </si>
  <si>
    <t>Cokola virsmas mazgāšana ar augstspiediena mazgātāju</t>
  </si>
  <si>
    <t>Cokola virsmas apstrādāšana pret mikroorganismiem ar Baumit SanierLosung saskaņā ar ražotāja norādījumiem (vai ekvivalents)</t>
  </si>
  <si>
    <t>Esošās pagraba dzelzsbetona gaismas šahtas demontāža</t>
  </si>
  <si>
    <t>Lodžijas esošās norobežojošas konstrukcijas demontāža ieskaitot esošo aizšuvumu</t>
  </si>
  <si>
    <t>Bēnoņos esošas ventilācijas restes demontāža</t>
  </si>
  <si>
    <t>Esošās fasādes un ailas virsmas gruntēšana</t>
  </si>
  <si>
    <t>Esošās fasādes un ailas virsmas līdzināšana (pēc nepieciešamības)</t>
  </si>
  <si>
    <t>Tranšejas rakšana grunts maiņai</t>
  </si>
  <si>
    <t>Esošā grunts iekraušana un izvēšana no objekta</t>
  </si>
  <si>
    <t>Būvgružu savākšana, utilizācija</t>
  </si>
  <si>
    <t>Mūrēšanas darbi</t>
  </si>
  <si>
    <t>Pagraba logu ailas atvērumu samazināšana no gāzbetona blokiem 400mm saskaņā ar AR-14</t>
  </si>
  <si>
    <t>gāzbetona bloki b=400mm (vai ekvivalents)</t>
  </si>
  <si>
    <t>gāzbetona līme (vai ekvivalents)</t>
  </si>
  <si>
    <t>armatūra A-III, ø 8mm (vai ekvivalents)</t>
  </si>
  <si>
    <t>Lodžijas norobežojošās sienas izbūve no gāzbetona blokiem 100mm biezumā saskaņā ar AR-16 un AR-17</t>
  </si>
  <si>
    <t>gāzbetona bloki b=100mm (vai ekvivalents)</t>
  </si>
  <si>
    <t>Bēniņos logu ailas atvērumu samazināšana no gāzbetona blokiem 300mm biezumā saskaņā ar AR-21</t>
  </si>
  <si>
    <t>gāzbetona bloki b=250mm (vai ekvivalents)</t>
  </si>
  <si>
    <t>Cokola siltināšana pa perimetru</t>
  </si>
  <si>
    <t>Vertikālās hidroizolācijas veidošana pamatu un cokola virsmai</t>
  </si>
  <si>
    <t>Pamatu un cokola virsmas siltināšana ar putupolistirolu b=100mm uz līmjavas kārtas, papildus stiprinot ar dībeļiem</t>
  </si>
  <si>
    <t>ekstrudētais putupolistirols (λd=0,037 W/m*K) 100mm vai ekvivalents</t>
  </si>
  <si>
    <t>līmjava Baumit BituFix 2K (Baumit vai ekvivalents)</t>
  </si>
  <si>
    <t>Siltinājuma armēšana ar stikla šķiedras sietu cokola virsmai</t>
  </si>
  <si>
    <t>Apmetumu veidošana cokola virsmai</t>
  </si>
  <si>
    <t>kaļķa–cementa apmetums MPA35 (Baumit vai ekvivalents)</t>
  </si>
  <si>
    <t>Cokola virsmas gruntēšana un krāsošana</t>
  </si>
  <si>
    <t>krāsa tonēta Baumit GranoporColor (Baumit vai ekvivalents) (krāsu saskaņojot ar pasūtītāju)</t>
  </si>
  <si>
    <t>Fasādes siltināšana</t>
  </si>
  <si>
    <t>Iebūvēt metāla cokola profillīsti</t>
  </si>
  <si>
    <t>Ārsienas virsmas siltināšana ar fasādes siltumizolācijas plātnēm b=150mm un fasādes izvirzījumus b=50mm uz līmjavas kārtas, papildus stiprinot ar dībeļiem</t>
  </si>
  <si>
    <t>akmens vate (λd=0,036 W/m*K) 150mm (vai ekvivalents)</t>
  </si>
  <si>
    <t xml:space="preserve"> līmjava Baumit ProContact (Baumit vai ekvivalents)</t>
  </si>
  <si>
    <t>Siltinājuma armēšana ar stikla šķiedras sietu fasādes virsmai ieskaitot lodžijas norobežojošās konstrukcijas virsmu</t>
  </si>
  <si>
    <t>EJOT profils 815 cokols plus vai ekvivalents</t>
  </si>
  <si>
    <t>Dekoratīvā apmetumu iestrāde fasādes virsmai ieskaitot lodžijas norobežojošās konstrukcijas virsmu</t>
  </si>
  <si>
    <t>Fasādes virsmas gruntēšana un krāsošana ieskaitot lodžijas norobežojošās konstrukcijas virsmu</t>
  </si>
  <si>
    <t xml:space="preserve"> krāsa tonēta Baumit SilikatColor (Baumit vai ekvivalents) (krāsu saskaņojot ar pasūtītāju)</t>
  </si>
  <si>
    <t>Pārseguma virs ieejām siltināšana</t>
  </si>
  <si>
    <t>Pirmā stāva pārseguma siltināšana virs ēkas ieejām ar fasādes siltumizolācijas plātnēm b=250mm uz līmjavas kārtas, papildus stiprinot ar dībeļiem</t>
  </si>
  <si>
    <t>putupolistirols (λd=0,038 W/m*K) 250mm (vai ekvivalents)</t>
  </si>
  <si>
    <t>Siltinājuma armēšana ar stikla šķiedras sietu fasādes virsmai</t>
  </si>
  <si>
    <t>Dekoratīvā apmetumu iestrāde fasādes virsmai</t>
  </si>
  <si>
    <t>Fasādes virsmas gruntēšana un krāsošana</t>
  </si>
  <si>
    <t>Nesiltināto virsmu apdare</t>
  </si>
  <si>
    <t>Lodžijas norobežojošās konstrukcijas virsmu no iekšpuses, nestikloto lodžijas griestu virsmas armēšana ar stikla šķiedras sietu</t>
  </si>
  <si>
    <t>Dekoratīvā apmetumu iestrāde lodžijas norobežojošās konstrukcijas virsmai no iekšpuses un nestikloto lodžijas griestu virsmai</t>
  </si>
  <si>
    <t>Logu un durvju aiļu malu apdare</t>
  </si>
  <si>
    <t>Logu un durvju aiļu malu siltināšana ar 30 mm akmens vati uz līmjavas kārtas</t>
  </si>
  <si>
    <t>akmens vate (λd=0,037 W/m*K) 30mm (vai ekvivalents)</t>
  </si>
  <si>
    <t>Siltinājuma armēšana ar stikla šķiedras sietu logu un durvju aiļu malām</t>
  </si>
  <si>
    <t>EJOT PVC profili (vai ekvivalents) logu un durvju pieslēguma vietam pa perimetru</t>
  </si>
  <si>
    <t>Dekoratīvā apmetumu iestrāde logu un durvju aiļu malām</t>
  </si>
  <si>
    <t>Logu un durvju aiļu malu virsmas gruntēšana un krāsošana</t>
  </si>
  <si>
    <t>Pamatu apmalītes atjaunošana</t>
  </si>
  <si>
    <t>Aizbērt tranšeju ap pamatiem ar pievesto grunti, to blīvējot</t>
  </si>
  <si>
    <t xml:space="preserve">drenējoša smilts (filtrācijas koef.&gt;1m/dnn) (vai ekvivalents) </t>
  </si>
  <si>
    <t>Aizbērt tranšeju ap pamatiem ar dolomīta šķembām 150 mm biezumā, tās blīvējot</t>
  </si>
  <si>
    <t xml:space="preserve">dolomīta šķembas (fr.16-45 mm) 150 mm (vai ekvivalents) </t>
  </si>
  <si>
    <t>Aizbērt tranšeju ap pamatiem ar drenējoša smilts (filtrācijas koef.&gt;1m/dnn) 50 mm biezumā, tās blīvējot</t>
  </si>
  <si>
    <t xml:space="preserve">drenējoša smilts (filtrācijas koef.&gt;1m/dnn) 50 mm (vai ekvivalents) </t>
  </si>
  <si>
    <t>Bruģakmens apamales izveide</t>
  </si>
  <si>
    <t xml:space="preserve">bruģakmens 60 mm (vai ekvivalents) </t>
  </si>
  <si>
    <t>Betona ietvju apmales izbūve uz betons sagataves kārtas</t>
  </si>
  <si>
    <t xml:space="preserve">betons C8/10 (vai ekvivalents) </t>
  </si>
  <si>
    <t xml:space="preserve">betona ietvju apmale BR.100.20.8 (vai ekvivalents) </t>
  </si>
  <si>
    <t>Fasādes sakārtošana (karoga kāta turētāja, mājas Nr. u.c.)</t>
  </si>
  <si>
    <t>Pagraba ventilācijas restes V1 (1230x400mm) montāža</t>
  </si>
  <si>
    <t>Pagraba ventilācijas restes V2 (300x300mm) montāža</t>
  </si>
  <si>
    <t>Ventilācijas restes V3 (700x500mm) montāža bēniņos</t>
  </si>
  <si>
    <t>Ventilācijas restes V4 (200x300mm) montāža uz fasādes</t>
  </si>
  <si>
    <t>Mūrētas virsmas apdare no iekšpuses pagrabā un bēniņos</t>
  </si>
  <si>
    <t>Palīgtelpas sienas daļu un griestu siltināšana ar fasādes siltumizolācijas plātnēm b=50mm uz līmjavas kārtas, papildus stiprinot ar dībeļiem</t>
  </si>
  <si>
    <t>Iesegt ar dekoratīvo skārdu ārējās palodzes</t>
  </si>
  <si>
    <t>Nestiklotās lodžijas esošās grīdas virsmas attīrīšana</t>
  </si>
  <si>
    <t>Nestiklotās lodžijas grīdas virsmas līdzīnāšana, virsmas remonts</t>
  </si>
  <si>
    <t>Nestiklotās lodžijas grīdas virsmai izveidot hidroizolācijas Hyperdesmo (vai ekvivalents) pārklājumu</t>
  </si>
  <si>
    <t>Iesegt ar dekoratīvo skārdu lodžijas norobežojošas konstrukcijas augšējo daļu un izbūvēt lāseni saskaņā ar AR-17</t>
  </si>
  <si>
    <t>Elektroinstalācijas pagaidu pārnešana</t>
  </si>
  <si>
    <t>Pagraba siltināšana</t>
  </si>
  <si>
    <t>Esošās pagraba griestu virsmas gruntēšana</t>
  </si>
  <si>
    <t>Siltumizolācijas pielīmēšana pagraba pārsegumam</t>
  </si>
  <si>
    <t>putupolistirols (λd=0,034 W/m*K) 100mm vai ekvivalents</t>
  </si>
  <si>
    <t>Siltumizolācijas pielīmēšana pagraba sienām</t>
  </si>
  <si>
    <t>Esošo koka logu demontāža dzīvokļos</t>
  </si>
  <si>
    <t>Esošo koka lodžijas logu bloku demontāža dzīvokļos</t>
  </si>
  <si>
    <t xml:space="preserve">Esošo koka logu demontāža koplietošanas telpās </t>
  </si>
  <si>
    <t>Esošo lodžijas azistiklojumu/restes demontāža</t>
  </si>
  <si>
    <t>Esošo pagraba logu/restes, aizšuvumu demontāža</t>
  </si>
  <si>
    <t>Skārda palodžu elementu demontāža visai ēkai</t>
  </si>
  <si>
    <t>Esošā ieejas ārdurvju demontāža</t>
  </si>
  <si>
    <t>Esošā ieejas ārdurvju bloka demontāža</t>
  </si>
  <si>
    <t>Esošā palīgtelpas ārdurvju demontāža</t>
  </si>
  <si>
    <t>Esošā vējtvera durvju demontāža</t>
  </si>
  <si>
    <t>Esošā bēniņu durvju demontāža</t>
  </si>
  <si>
    <t>Logu montāža kāpņu telpās</t>
  </si>
  <si>
    <t>PVC logu bloku montāža kāpņu telpā veramus, atgāžamus, saglabājot rūtojumu</t>
  </si>
  <si>
    <t>gb</t>
  </si>
  <si>
    <t>PVC konstrukcijas logi L-4 (1350x1100) U≤1,30 W/(m²K) (vai ekvivalents)</t>
  </si>
  <si>
    <t>stiprinājuma elementi (silikons, skrūves)</t>
  </si>
  <si>
    <t>blīvējuma materiāli (celtniecības putas)</t>
  </si>
  <si>
    <t>Sānu virsmu apdare ap logiem no iekšpuses</t>
  </si>
  <si>
    <t>ģipšk/loksne GKB 12.5 mm (vai ekvivalents)</t>
  </si>
  <si>
    <t>līme ģipškartonam KNAUF Perflix vai ekvivalents</t>
  </si>
  <si>
    <t>Sakret LH Universālā špakteļtepe vai ekvivalents</t>
  </si>
  <si>
    <t>palīgmateriāli (līmlentes, stūra līstes, sieti), stiprinājuma elementi</t>
  </si>
  <si>
    <t>grunts krāsa Sadolin BINDO 3 WO (Sadolin vai ekvivalents)</t>
  </si>
  <si>
    <t>balta krāsa Sadolin BINDO 12 WO (Sadolin vai ekvivalents)</t>
  </si>
  <si>
    <t>Logu montāža dzīvokļos</t>
  </si>
  <si>
    <t>PVC logu bloku montāža dzīvokļos veramus, atgāžamus, saglabājot rūtojumu</t>
  </si>
  <si>
    <t>PVC konstrukcijas logi L-1 (1150x1450) U≤1,25 W/(m²K) (vai ekvivalents)</t>
  </si>
  <si>
    <t>PVC konstrukcijas logi L-2 (2350x1450) U≤1,25 W/(m²K) (vai ekvivalents)</t>
  </si>
  <si>
    <t>PVC konstrukcijas logi L-3 (1800x1450) U≤1,25 W/(m²K) (vai ekvivalents)</t>
  </si>
  <si>
    <t>PVC lodžijas logu bloku montāža dzīvokļos veramus, atgāžamus, saglabājot rūtojumu</t>
  </si>
  <si>
    <t>PVC konstrukcijas logi L-5 (1200x1450, 700x2200) U≤1,25 W/(m²K) (vai ekvivalents)</t>
  </si>
  <si>
    <t>PVC konstrukcijas logi L-6 (1200x1450, 700x2200) U≤1,25 W/(m²K) (vai ekvivalents)</t>
  </si>
  <si>
    <t>MDF palodžu uzstādīšana izolējot palodžu pamatni</t>
  </si>
  <si>
    <t>MDF palodze balta matēta (vai ekvivalents)</t>
  </si>
  <si>
    <t>stiprinājuma elemetni (silikons, skrūves, celtniecības putas, putuplasts)</t>
  </si>
  <si>
    <t>Logu montāža lodžijās</t>
  </si>
  <si>
    <t>Impregnēta koka brusa 100x150mm montāža lodžijas logu stiprināšanai</t>
  </si>
  <si>
    <t>impregnēts kokmateriāls 100x150mm (vai ekvivalents)</t>
  </si>
  <si>
    <t>PVC logu bloku montāža lodžijās veramus, atgāžamus</t>
  </si>
  <si>
    <t>PVC konstrukcijas logi L-7 (2250x1500) U≤1,25 W/(m²K) (vai ekvivalents)</t>
  </si>
  <si>
    <t>PVC konstrukcijas logi L-8 (2400x1500) U≤1,25 W/(m²K) (vai ekvivalents)</t>
  </si>
  <si>
    <t>PVC konstrukcijas logi L-9 (2500x1500) U≤1,25 W/(m²K) (vai ekvivalents)</t>
  </si>
  <si>
    <t>PVC konstrukcijas logi L-10 (2510x1500) U≤1,25 W/(m²K) (vai ekvivalents)</t>
  </si>
  <si>
    <t>PVC konstrukcijas logi L-11 (5700x1500) U≤1,25 W/(m²K) (vai ekvivalents)</t>
  </si>
  <si>
    <t>PVC konstrukcijas logi L-12 (5830x1500) U≤1,25 W/(m²K) (vai ekvivalents)</t>
  </si>
  <si>
    <t>Logu aplodas montāža no iekšpuses</t>
  </si>
  <si>
    <t>koka aplodas, baltas (vai ekvivalents)</t>
  </si>
  <si>
    <t>stiprinājuma elemetni (silikons, skrūves)</t>
  </si>
  <si>
    <t>Durvju atjaunošana</t>
  </si>
  <si>
    <t>Impregnēta koka brusa 150x150mm montāža ārdurvju stiprināšanai</t>
  </si>
  <si>
    <t>impregnēts kokmateriāls 150x150mm (vai ekvivalents)</t>
  </si>
  <si>
    <t>Jauno tērauda konstrukcijas ārdurvju montāža ieejas mezglā ieskaitot atduras ierīkošanu</t>
  </si>
  <si>
    <t>tērauda konstrukcijas durvis D1 (900x2350) U≤1.8 W/(m2*K) (vai ekvivalents)</t>
  </si>
  <si>
    <t>durvju aizvērējs GEZE TS2000 V BC (vai ekvivalents)</t>
  </si>
  <si>
    <t>blīvējuma materiāli</t>
  </si>
  <si>
    <t>furnitūra un rokturis</t>
  </si>
  <si>
    <t>Durvju ailu apdare no iekšpuses</t>
  </si>
  <si>
    <t>Jauno tērauda konstrukcijas ārdurvju bloku montāža ieejas mezglā ieskaitot atduras ierīkošanu</t>
  </si>
  <si>
    <t>tērauda konstrukcijas durvis D4 (2250x2600) U≤1.8 W/(m2*K) (vai ekvivalents)</t>
  </si>
  <si>
    <t>durvju aizvērējs GEZE TS2000 V BC kāpņu telpas ārdurvīm (vai ekvivalents)</t>
  </si>
  <si>
    <t>Ārdurvju aprīkošana ar koda sistēmu ieskaitot pieslēgšanu, sistēmas programmas palaišanu</t>
  </si>
  <si>
    <t>koda sistēma LASKOMEX CD-2513TP INOX vai ekvivalents</t>
  </si>
  <si>
    <t>čips (breloks)</t>
  </si>
  <si>
    <t>barošanas sistēmas materiāli</t>
  </si>
  <si>
    <t>Jauno tērauda konstrukcijas ārdurvju montāža ieejas palīgtelpā</t>
  </si>
  <si>
    <t>tērauda konstrukcijas durvis D3 (1400x2350) U≤1.8 W/(m2*K) (vai ekvivalents)</t>
  </si>
  <si>
    <t>Jauno PVC konstrukcijas iekšduvju montāža kāpņu telpā ieskaitot atduras ierīkošanu</t>
  </si>
  <si>
    <t>PVC konstrukcijas durvis D2 (900x2100) (pirms veikt pasūtījumu durvju toni saskaņot ar Pasūtītāju)</t>
  </si>
  <si>
    <t>durvju aizvērējs GEZE TS2000 V BC vai ekvivalents</t>
  </si>
  <si>
    <t>Durvju ailu apdare</t>
  </si>
  <si>
    <t>PVC konstrukcijas durvis D5 (1300x2950) (pirms veikt pasūtījumu durvju toni saskaņot ar Pasūtītāju)</t>
  </si>
  <si>
    <t>Jauno metāla konstrukcijas durvju montāža bēniņos ieskaitot atduras ierīkošanu</t>
  </si>
  <si>
    <t>metāla konstrukcijas durvis D6, D7 (900x1850) U≤1.8 W/(m2*K) EI30 (pirms veikt pasūtījumu durvju toni saskaņot ar Pasūtītāju)</t>
  </si>
  <si>
    <t>Jauno logu un durvju tvaika barjera lentas montāža no iekšpuses un pretvēja barjera lentas montāža no ārpuses</t>
  </si>
  <si>
    <t>tvaika barjera lentas</t>
  </si>
  <si>
    <t>pretvēja barjera lentas</t>
  </si>
  <si>
    <t>Esošo logu pretvēja barjera lentas montāža no ārpuses</t>
  </si>
  <si>
    <t>Logu un durvju nosegšana ar plēvi un aplīmēšana</t>
  </si>
  <si>
    <t>Esošo sienu un griestu tīrīšana un mazgāšana</t>
  </si>
  <si>
    <t>Kāpņu telpas remonts</t>
  </si>
  <si>
    <t>Virsmu apdare no iekšpuses tajā skaitā griesti</t>
  </si>
  <si>
    <t>rupjā tepe ROTBAND ģipša apmetums KNAUF vai ekvivalents</t>
  </si>
  <si>
    <t>smalkā špaktele Weber LR+ vai ekvivalents</t>
  </si>
  <si>
    <t>Kāpņu margu atjaunošana un PVC lentera uzstādīšana</t>
  </si>
  <si>
    <t>Telekomunikāciju un citu vadu nosegšana</t>
  </si>
  <si>
    <t>Esošo betona grīdu, kāpņu un laidu remonts, izlīdzināšana, seguma ieklāšana ar nodilumizturīgo krāsu</t>
  </si>
  <si>
    <t>Esošo ventilācijas jumteņu demontāža</t>
  </si>
  <si>
    <t>Esošajām ventilācijas šahtām bojāto virsmas segumu demontāža</t>
  </si>
  <si>
    <t>Ventilācijas izbūve</t>
  </si>
  <si>
    <t>Dabīgās ventilācijas kanālu tīrīšana, un vilkmes pārbaude ar atzinumu</t>
  </si>
  <si>
    <t>Dabīgās ventilācijas izvadu aprīkošana ar pasīvās ventilācijas deflektoriem</t>
  </si>
  <si>
    <t xml:space="preserve">Ventilācijas izvadu seguma atjaunošana </t>
  </si>
  <si>
    <t>Dabīgās ventilācijas pieplūdes sistēmas VENTSYS uzstādīšana dzīvokļos (vai ekvivalents)</t>
  </si>
  <si>
    <t>Ventilācijas atjaunošanas darbi</t>
  </si>
  <si>
    <t>Iekšējie apdares darbi</t>
  </si>
  <si>
    <t>Logu un durvju maiņa</t>
  </si>
  <si>
    <t>Pagraba griestu atjaunošanas darbi</t>
  </si>
  <si>
    <t>Siltināšanas un apdares darbi</t>
  </si>
  <si>
    <t>Jumta atjaunošana</t>
  </si>
  <si>
    <t>Esošās ūdensapgādes sistēmas demontāža</t>
  </si>
  <si>
    <t>Esošās kanalizācijas sistēmas demontāža</t>
  </si>
  <si>
    <t>Esošās lietus kanalizācijas sistēmas demontāža</t>
  </si>
  <si>
    <t>Ūdensapgādes sistēma</t>
  </si>
  <si>
    <t>PPR caurule ar šķiedru ūdenim 20x2.8 (vai ekvivalents)</t>
  </si>
  <si>
    <t>PPR caurule ar šķiedru ūdenim 25x3.5 (vai ekvivalents)</t>
  </si>
  <si>
    <t>PPR caurule ar šķiedru ūdenim 32x3.6 (vai ekvivalents)</t>
  </si>
  <si>
    <t>PPR caurule ar šķiedru ūdenim 40x4.5 (vai ekvivalents)</t>
  </si>
  <si>
    <t>PPR caurule ar šķiedru ūdenim 50x5.6 (vai ekvivalents)</t>
  </si>
  <si>
    <t>PPR caurule ar šķiedru ūdenim 63x7.1 (vai ekvivalents)</t>
  </si>
  <si>
    <t>PPR pāreja 25/20 (vai ekvivalents)</t>
  </si>
  <si>
    <t>PPR pāreja 32/20 (vai ekvivalents)</t>
  </si>
  <si>
    <t>PPR pāreja 32/25 (vai ekvivalents)</t>
  </si>
  <si>
    <t>PPR pāreja 40/32 (vai ekvivalents)</t>
  </si>
  <si>
    <t>PPR pāreja 50/40 (vai ekvivalents)</t>
  </si>
  <si>
    <t>Lodveida ventilis t=110˚; P=8 bar, Dn15 (vai ekvivalents)</t>
  </si>
  <si>
    <t>Lodveida ventilis t=110˚; P=8 bar, Dn20 (vai ekvivalents)</t>
  </si>
  <si>
    <t>Lodveida ventilis t=110˚; P=8 bar, Dn25 (vai ekvivalents)</t>
  </si>
  <si>
    <t>Lodveida ventilis t=110˚; P=8 bar, Dn32 (vai ekvivalents)</t>
  </si>
  <si>
    <t>Lodveida ventilis t=110˚; P=8 bar, Dn50 (vai ekvivalents)</t>
  </si>
  <si>
    <t>Balansēšanas ventilis t=110˚; P=8 bar, Dn15 (vai ekvivalents)</t>
  </si>
  <si>
    <t>Balansēšanas ventilis t=110˚; P=8 bar, Dn25 (vai ekvivalents)</t>
  </si>
  <si>
    <t>Izlaides ventilis ar gala vāku, Dn15 (vai ekvivalents)</t>
  </si>
  <si>
    <t>Kaučuka izolācija - pretkondensāta aukstam ūdenim 22/9mm K-FLEX EC (vai ekvivalents)</t>
  </si>
  <si>
    <t>Kaučuka izolācija - pretkondensāta aukstam ūdenim 28/9mm K-FLEX EC (vai ekvivalents)</t>
  </si>
  <si>
    <t>Kaučuka izolācija- pretkondensāta aukstam ūdenim 35/9mm K-FLEX EC (vai ekvivalents)</t>
  </si>
  <si>
    <t>Kaučuka izolācija- pretkondensāta aukstam ūdenim 42/9mm K-FLEX EC (vai ekvivalents)</t>
  </si>
  <si>
    <t>Kaučuka izolācija- pretkondensāta aukstam ūdenim 54/9mm K-FLEX EC (vai ekvivalents)</t>
  </si>
  <si>
    <t>Kaučuka izolācija- pretkondensāta aukstam ūdenim 64/9mm K-FLEX EC (vai ekvivalents)</t>
  </si>
  <si>
    <t>Akmensvates izolācijas čaula, ar alum. atstarojošo slāni; b=50mm, PAROC Hvac Section AluCoat T 22/50 (λD=0,045 W/m*K) (vai ekvivalents)</t>
  </si>
  <si>
    <t>Akmensvates izolācijas čaula, ar alum. atstarojošo slāni; b=50mm PAROC Hvac Section AluCoat T 28/50 (λD=0,045 W/m*K) (vai ekvivalents)</t>
  </si>
  <si>
    <t>Akmensvates izolācijas čaula, ar alum. atstarojošo slāni; b=50mm PAROC Hvac Section AluCoat T 35/50 (λD=0,045 W/m*K) (vai ekvivalents)</t>
  </si>
  <si>
    <t>Akmensvates izolācijas čaula, ar alum. atstarojošo slāni; b=50mm PAROC Hvac Section AluCoat T 42/50 (λD=0,045 W/m*K) (vai ekvivalents)</t>
  </si>
  <si>
    <t>Akmensvates izolācijas čaula, ar alum. atstarojošo slāni; b=50mm PAROC Hvac Section AluCoat T 54/50 (λD=0,045 W/m*K) (vai ekvivalents)</t>
  </si>
  <si>
    <t>Akmensvates izolācijas čaula, ar alum. atstarojošo slāni; b=50mm PAROC Hvac Section AluCoat T 63/50 (λD=0,045 W/m*K) (vai ekvivalents)</t>
  </si>
  <si>
    <t>Pievienojums ūdens ievadam</t>
  </si>
  <si>
    <t>Armatūra un veidgabali (vai ekvivalents)</t>
  </si>
  <si>
    <t>Dvieļu žāvētājs U veida D25-700-500 (vai ekvivalents)</t>
  </si>
  <si>
    <t>Sadzīves kanalizācijas sistēma K1</t>
  </si>
  <si>
    <t>Kanalizācijas caurule PP DN110 (vai ekvivalents)</t>
  </si>
  <si>
    <t>Kanalizācijas caurule PP DN50 (vai ekvivalents)</t>
  </si>
  <si>
    <t>Līkums PP DN110 (vai ekvivalents)</t>
  </si>
  <si>
    <t>Līkums PP DN50 (vai ekvivalents)</t>
  </si>
  <si>
    <t>Trejgabals PP 110/110 (vai ekvivalents)</t>
  </si>
  <si>
    <t>Trejgabals PP 50/50 (vai ekvivalents)</t>
  </si>
  <si>
    <t>Trejgabals PP 110/110/50 (vai ekvivalents)</t>
  </si>
  <si>
    <t>Pāreja PP 110/50 (vai ekvivalents)</t>
  </si>
  <si>
    <t>Alucoat izolācija trokšņa slāpēšanai PAROC 110/30 (vai ekvivalents)</t>
  </si>
  <si>
    <t>Alucoat izolācija trokšņa slāpēšanai PAROC 50/30 (vai ekvivalents)</t>
  </si>
  <si>
    <t>Revīzija PP DN50 (vai ekvivalents)</t>
  </si>
  <si>
    <t>Revīzija PP DN110 (vai ekvivalents)</t>
  </si>
  <si>
    <t>Ugunsdrošības manžete DN50 (vai ekvivalents)</t>
  </si>
  <si>
    <t>Ugunsdrošības manžete DN110 (vai ekvivalents)</t>
  </si>
  <si>
    <t>Kanalizācijas izvads, pievienojums akai, rakšanas darbi izvadu nomaiņai, aizsargčaulas (akai, šķērsojot ēkas pamatni)</t>
  </si>
  <si>
    <t>izvadi</t>
  </si>
  <si>
    <t>Seguma atjaunošanas darbi</t>
  </si>
  <si>
    <t>Vakummvārsts DN110 (vai ekvivalents)</t>
  </si>
  <si>
    <t>Lietus kanalizācija LK</t>
  </si>
  <si>
    <t>Citi materiāli un darbi</t>
  </si>
  <si>
    <t>Kompensātori</t>
  </si>
  <si>
    <t>Nekustīgie balsti</t>
  </si>
  <si>
    <t>Stiprinājumi un palīgmateriāli</t>
  </si>
  <si>
    <t>Montāžas komplekts</t>
  </si>
  <si>
    <t>Ūdensapgādes sistēmas hidrauliskās pārbaude un sistēmas skalošana, balansēšana un balansēšanas aktu sastādīšana</t>
  </si>
  <si>
    <t>Stāvvadu šahtu atvēršana, aizvēršana, špaktelēšana (stāvvadam jābūt aizvērtam līdz baltajai apdarei) (apjomu precizēt būvniecības laikā)</t>
  </si>
  <si>
    <t>Pārsegumu šķērsošanas vietas uzlabošana (špaktelēšana, krāsošana) un ugunsdrošās manžetes uzstādīšana kanalizācijas stāvvadiem (apjomu precizēt būvniecības laikā)</t>
  </si>
  <si>
    <t>vietas</t>
  </si>
  <si>
    <t>Ūdens sistēmas palaišana</t>
  </si>
  <si>
    <t>obj</t>
  </si>
  <si>
    <t>Armatūras marķēšana</t>
  </si>
  <si>
    <t>Izpildshēmas sagatavošana</t>
  </si>
  <si>
    <r>
      <t>PPR līkums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ūdenim, 20 (vai ekvivalents)</t>
    </r>
  </si>
  <si>
    <r>
      <t>PPR līkums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ūdenim, 25 (vai ekvivalents)</t>
    </r>
  </si>
  <si>
    <r>
      <t>PPR līkums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ūdenim, 32 (vai ekvivalents)</t>
    </r>
  </si>
  <si>
    <r>
      <t>PPR līkums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ūdenim, 63 (vai ekvivalents)</t>
    </r>
  </si>
  <si>
    <r>
      <t>PPR T-gabals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 20/20 (vai ekvivalents)</t>
    </r>
  </si>
  <si>
    <r>
      <t>PPR T-gabals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 25/25/20 (vai ekvivalents)</t>
    </r>
  </si>
  <si>
    <r>
      <t>PPR T-gabals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 25/25 (vai ekvivalents)</t>
    </r>
  </si>
  <si>
    <r>
      <t>PPR T-gabals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 32/32/20 (vai ekvivalents)</t>
    </r>
  </si>
  <si>
    <r>
      <t>PPR T-gabals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 32/32/25 (vai ekvivalents)</t>
    </r>
  </si>
  <si>
    <r>
      <t>PPR T-gabals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 32/32 (vai ekvivalents)</t>
    </r>
  </si>
  <si>
    <r>
      <t>PPR T-gabals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 32/32/40 (vai ekvivalents)</t>
    </r>
  </si>
  <si>
    <r>
      <t>PPR T-gabals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 40/40/20 (vai ekvivalents)</t>
    </r>
  </si>
  <si>
    <r>
      <t>PPR T-gabals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 40/40/25 (vai ekvivalents)</t>
    </r>
  </si>
  <si>
    <r>
      <t>PPR T-gabals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 40/40/32 (vai ekvivalents)</t>
    </r>
  </si>
  <si>
    <r>
      <t>PPR T-gabals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 50/50/25 (vai ekvivalents)</t>
    </r>
  </si>
  <si>
    <r>
      <t>PPR T-gabals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 50/50/32 (vai ekvivalents)</t>
    </r>
  </si>
  <si>
    <r>
      <t>PPR T-gabals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 50/50/63 (vai ekvivalents)</t>
    </r>
  </si>
  <si>
    <r>
      <t>PPR T-gabals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 63/63/20 (vai ekvivalents)</t>
    </r>
  </si>
  <si>
    <t>Esošās apkures sistēmas demontāža</t>
  </si>
  <si>
    <t>Apkure</t>
  </si>
  <si>
    <t>Tērauda presējama  caurule - apkurei,  Dn15 (vai ekvivalents)</t>
  </si>
  <si>
    <t>Tērauda presējama  caurule - apkurei,  Dn18 (vai ekvivalents)</t>
  </si>
  <si>
    <t>Tērauda presējama  caurule - apkurei,  Dn22 (vai ekvivalents)</t>
  </si>
  <si>
    <t>Tērauda presējama  caurule - apkurei,  Dn28 (vai ekvivalents)</t>
  </si>
  <si>
    <t>Tērauda presējama  caurule - apkurei,  Dn35 (vai ekvivalents)</t>
  </si>
  <si>
    <t>Tērauda presējama  caurule - apkurei,  Dn42 (vai ekvivalents)</t>
  </si>
  <si>
    <t>Tērauda presējama  caurule - apkurei,  Dn54 (vai ekvivalents)</t>
  </si>
  <si>
    <t>Tērauda presējams līkums 90, Dn15 (vai ekvivalents)</t>
  </si>
  <si>
    <t>Tērauda presējams līkums 90, Dn18 (vai ekvivalents)</t>
  </si>
  <si>
    <t>Tērauda presējams līkums 90, Dn22 (vai ekvivalents)</t>
  </si>
  <si>
    <t>Tērauda presējams līkums 90, Dn54 (vai ekvivalents)</t>
  </si>
  <si>
    <t>Tērauda presējams T-gabals, Dn 15/15 (vai ekvivalents)</t>
  </si>
  <si>
    <t>Tērauda presējams T-gabals, Dn 18/18/15 (vai ekvivalents)</t>
  </si>
  <si>
    <t>Tērauda presējams T-gabals, Dn 18/18 (vai ekvivalents)</t>
  </si>
  <si>
    <t>Tērauda presējams T-gabals, Dn 22/22/15 (vai ekvivalents)</t>
  </si>
  <si>
    <t>Tērauda presējams T-gabals, Dn 22/22/18 (vai ekvivalents)</t>
  </si>
  <si>
    <t>Tērauda presējams T-gabals, Dn 22/22 (vai ekvivalents)</t>
  </si>
  <si>
    <t>Tērauda presējams T-gabals, Dn 28/28/15 (vai ekvivalents)</t>
  </si>
  <si>
    <t>Tērauda presējams T-gabals, Dn 28/28/18 (vai ekvivalents)</t>
  </si>
  <si>
    <t>Tērauda presējams T-gabals, Dn 28/28/22 (vai ekvivalents)</t>
  </si>
  <si>
    <t>Tērauda presējams T-gabals, Dn 35/35/15 (vai ekvivalents)</t>
  </si>
  <si>
    <t>Tērauda presējams T-gabals, Dn 35/35/18 (vai ekvivalents)</t>
  </si>
  <si>
    <t>Tērauda presējams T-gabals, Dn 35/35/22 (vai ekvivalents)</t>
  </si>
  <si>
    <t>Tērauda presējams T-gabals, Dn 42/42/15 (vai ekvivalents)</t>
  </si>
  <si>
    <t>Tērauda presējams T-gabals, Dn 42/42/18 (vai ekvivalents)</t>
  </si>
  <si>
    <t>Tērauda presējams T-gabals, Dn 42/42/22 (vai ekvivalents)</t>
  </si>
  <si>
    <t>Tērauda presējams T-gabals, Dn 42/42 (vai ekvivalents)</t>
  </si>
  <si>
    <t>Tērauda presējams T-gabals, Dn 42/42/54 (vai ekvivalents)</t>
  </si>
  <si>
    <t>Tērauda presējams T-gabals, Dn 54/54/15 (vai ekvivalents)</t>
  </si>
  <si>
    <t>Tērauda presējams T-gabals, Dn 54/54 (vai ekvivalents)</t>
  </si>
  <si>
    <t>Tērauda presējams X-gabals, Dn 15/15 (vai ekvivalents)</t>
  </si>
  <si>
    <t>Tērauda presējams X-gabals, Dn 15/15/18/18 (vai ekvivalents)</t>
  </si>
  <si>
    <t>Tērauda presējama pāreja Dn 18/15 (vai ekvivalents)</t>
  </si>
  <si>
    <t>Tērauda presējama pāreja Dn 22/15 (vai ekvivalents)</t>
  </si>
  <si>
    <t>Tērauda presējama pāreja Dn 22/18 (vai ekvivalents)</t>
  </si>
  <si>
    <t>Tērauda presējama pāreja Dn 28/22 (vai ekvivalents)</t>
  </si>
  <si>
    <t>Tērauda presējama pāreja Dn 35/28 (vai ekvivalents)</t>
  </si>
  <si>
    <t>Tērauda presējama pāreja Dn 42/28 (vai ekvivalents)</t>
  </si>
  <si>
    <t>Tērauda presējama pāreja Dn 42/35 (vai ekvivalents)</t>
  </si>
  <si>
    <t>Tērauda presējama pāreja Dn 54/42 (vai ekvivalents)</t>
  </si>
  <si>
    <t>Tērauda radiators Purmo Compact C11-400-1000 ar sienas stiprinājumiem un atgaisotāju (vai ekvivalents)</t>
  </si>
  <si>
    <t>Tērauda radiators Purmo Compact C11-400-1100 ar sienas stiprinājumiem un atgaisotāju (vai ekvivalents)</t>
  </si>
  <si>
    <t>Tērauda radiators Purmo Compact C11-400-1200 ar sienas stiprinājumiem un atgaisotāju (vai ekvivalents)</t>
  </si>
  <si>
    <t>Tērauda radiators Purmo Compact C11-400-1400 ar sienas stiprinājumiem un atgaisotāju (vai ekvivalents)</t>
  </si>
  <si>
    <t>Tērauda radiators Purmo Compact C11-400-600 ar sienas stiprinājumiem un atgaisotāju (vai ekvivalents)</t>
  </si>
  <si>
    <t>Tērauda radiators Purmo Compact C11-400-700 ar sienas stiprinājumiem un atgaisotāju (vai ekvivalents)</t>
  </si>
  <si>
    <t>Tērauda radiators Purmo Compact C11-400-800 ar sienas stiprinājumiem un atgaisotāju (vai ekvivalents)</t>
  </si>
  <si>
    <t>Tērauda radiators Purmo Compact C11-400-900 ar sienas stiprinājumiem un atgaisotāju (vai ekvivalents)</t>
  </si>
  <si>
    <t>Tērauda radiators Purmo Compact C22-400-1000 ar sienas stiprinājumiem un atgaisotāju (vai ekvivalents)</t>
  </si>
  <si>
    <t>Tērauda radiators Purmo Compact C22-400-800 ar sienas stiprinājumiem un atgaisotāju (vai ekvivalents)</t>
  </si>
  <si>
    <t>Tērauda radiators Purmo Compact C22-400-900 ar sienas stiprinājumiem un atgaisotāju (vai ekvivalents)</t>
  </si>
  <si>
    <t>Tērauda radiators Purmo Compact C22-900-1000 ar sienas stiprinājumiem un atgaisotāju (vai ekvivalents)</t>
  </si>
  <si>
    <t>Radiatora termogalva ar vārstu komplekts Danfos Dn15 (vai ekvivalents)</t>
  </si>
  <si>
    <t>Radiatora noslēgvārsts ar priekšiestādījumu Dn15 Danfos (vai ekvivalents)</t>
  </si>
  <si>
    <t>Lodveida ventilis t=110˚; P=8 bar, Dn40 (vai ekvivalents)</t>
  </si>
  <si>
    <t>Balansēšanas ventilis t=110˚; P=8 bar, Dn40 (vai ekvivalents)</t>
  </si>
  <si>
    <t>Balansēšanas ventilis t=110˚; P=8 bar, Dn50 (vai ekvivalents)</t>
  </si>
  <si>
    <t>Automātiskais atgaisotājs ar noslēgventili t=110˚; P=8 bar, Dn15 (vai ekvivalents)</t>
  </si>
  <si>
    <t>Akmensvates izolācijas čaula, ar alum. atstarojošo slāni; b=50mm PAROC Hvac Section AluCoat T 18/50 (λD=0,045 W/m*K) (vai ekvivalents)</t>
  </si>
  <si>
    <t>Akmensvates izolācijas čaula, ar alum. atstarojošo slāni; b=50mm PAROC Hvac Section AluCoat T 22/50 (λD=0,045 W/m*K) (vai ekvivalents)</t>
  </si>
  <si>
    <t>Siltumizolācijas fasondaļas</t>
  </si>
  <si>
    <t>PVC pārklājums</t>
  </si>
  <si>
    <t>Montāžas komplekts ieskaitot ugunsdrošības risinājumus</t>
  </si>
  <si>
    <t>Apkures hidrauliskās pārbaude un sistēmas skalošana, balansēšana un balansēšanas aktu sastādīšana</t>
  </si>
  <si>
    <t>Radiatoru vietas uzlabošana (špaktelēšana, krāsošana) (apjomu precizēt būvniecības laikā)</t>
  </si>
  <si>
    <t>Individuālais siltuma sadalītājs
(alokātors)</t>
  </si>
  <si>
    <t>Siltuma sadalītāja datu savācējs</t>
  </si>
  <si>
    <t>Noslēgarmatūras marķēšana</t>
  </si>
  <si>
    <t>Pārsegumu šķērsošanas vietas uzlabošana (špaktelēšana, krāsošana) (apjomu precizēt būvniecības laikā)</t>
  </si>
  <si>
    <t>Apkures sistēmas palaišanu un ieregulēšanu</t>
  </si>
  <si>
    <t>Pieslēgums SM</t>
  </si>
  <si>
    <t>Apkures sistēmas atjaunošana</t>
  </si>
  <si>
    <t>Ūdensapgādes un kanalizācijas sistēmas atjaunošana</t>
  </si>
  <si>
    <t>impregnēts kokmateriāls 50x80 mm (vai ekvivalents)</t>
  </si>
  <si>
    <t>impregnēts kokmateriāls 70x200 mm (vai ekvivalents)</t>
  </si>
  <si>
    <t>reģipša plāksnes (vai ekvivalents)</t>
  </si>
  <si>
    <t>kokmateriāls 50x100, 50x200 mm (vai ekvivalents)</t>
  </si>
  <si>
    <t>kokmateriāls 30x100 mm (vai ekvivalents)</t>
  </si>
  <si>
    <t xml:space="preserve">Tāme sastādīta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</si>
</sst>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;;"/>
    <numFmt numFmtId="165" formatCode="0;;"/>
    <numFmt numFmtId="166" formatCode="0.0%"/>
  </numFmts>
  <fonts count="14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charset val="186"/>
      <scheme val="minor"/>
    </font>
    <font>
      <i/>
      <sz val="8"/>
      <name val="Arial"/>
      <family val="2"/>
    </font>
    <font>
      <sz val="10"/>
      <color theme="1"/>
      <name val="Arial"/>
      <family val="2"/>
      <charset val="186"/>
    </font>
    <font>
      <b/>
      <sz val="8"/>
      <color rgb="FF0000FF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8"/>
      <color rgb="FF0000FF"/>
      <name val="Arial"/>
      <family val="2"/>
    </font>
    <font>
      <b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6" xfId="0" applyFont="1" applyBorder="1"/>
    <xf numFmtId="4" fontId="1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/>
    <xf numFmtId="0" fontId="2" fillId="0" borderId="11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justify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0" xfId="0" applyNumberFormat="1" applyFont="1"/>
    <xf numFmtId="0" fontId="2" fillId="0" borderId="31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165" fontId="1" fillId="0" borderId="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wrapText="1"/>
    </xf>
    <xf numFmtId="164" fontId="2" fillId="0" borderId="1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36" xfId="0" applyNumberFormat="1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5" xfId="2" applyNumberFormat="1" applyFont="1" applyBorder="1" applyAlignment="1">
      <alignment horizontal="center" vertical="center"/>
    </xf>
    <xf numFmtId="9" fontId="1" fillId="0" borderId="0" xfId="0" applyNumberFormat="1" applyFont="1"/>
    <xf numFmtId="165" fontId="1" fillId="0" borderId="0" xfId="0" applyNumberFormat="1" applyFont="1" applyAlignment="1">
      <alignment vertical="center"/>
    </xf>
    <xf numFmtId="0" fontId="1" fillId="0" borderId="42" xfId="0" applyFont="1" applyBorder="1"/>
    <xf numFmtId="2" fontId="1" fillId="0" borderId="3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16" xfId="0" quotePrefix="1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center" textRotation="90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164" fontId="1" fillId="0" borderId="45" xfId="2" applyNumberFormat="1" applyFont="1" applyBorder="1" applyAlignment="1">
      <alignment horizontal="center" vertical="center"/>
    </xf>
    <xf numFmtId="164" fontId="2" fillId="0" borderId="46" xfId="2" applyNumberFormat="1" applyFont="1" applyBorder="1" applyAlignment="1">
      <alignment horizontal="center" vertical="center"/>
    </xf>
    <xf numFmtId="164" fontId="1" fillId="0" borderId="46" xfId="0" applyNumberFormat="1" applyFont="1" applyBorder="1" applyAlignment="1">
      <alignment horizontal="center" vertical="center" wrapText="1"/>
    </xf>
    <xf numFmtId="164" fontId="1" fillId="0" borderId="44" xfId="2" applyNumberFormat="1" applyFont="1" applyBorder="1" applyAlignment="1">
      <alignment horizontal="center" vertical="center"/>
    </xf>
    <xf numFmtId="164" fontId="2" fillId="0" borderId="10" xfId="3" applyNumberFormat="1" applyFont="1" applyBorder="1" applyAlignment="1">
      <alignment horizontal="center" vertical="center"/>
    </xf>
    <xf numFmtId="164" fontId="2" fillId="0" borderId="13" xfId="3" applyNumberFormat="1" applyFont="1" applyBorder="1" applyAlignment="1">
      <alignment horizontal="center" vertical="center"/>
    </xf>
    <xf numFmtId="164" fontId="2" fillId="0" borderId="14" xfId="3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wrapText="1"/>
    </xf>
    <xf numFmtId="0" fontId="2" fillId="0" borderId="41" xfId="0" applyFont="1" applyBorder="1" applyAlignment="1">
      <alignment wrapText="1"/>
    </xf>
    <xf numFmtId="0" fontId="2" fillId="0" borderId="39" xfId="0" applyFont="1" applyBorder="1" applyAlignment="1">
      <alignment wrapText="1"/>
    </xf>
    <xf numFmtId="164" fontId="1" fillId="0" borderId="0" xfId="0" applyNumberFormat="1" applyFont="1" applyAlignment="1">
      <alignment horizontal="center" vertical="justify"/>
    </xf>
    <xf numFmtId="1" fontId="1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0" fontId="5" fillId="0" borderId="6" xfId="1" applyFont="1" applyBorder="1" applyAlignment="1">
      <alignment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justify"/>
    </xf>
    <xf numFmtId="9" fontId="1" fillId="0" borderId="40" xfId="0" applyNumberFormat="1" applyFont="1" applyBorder="1" applyAlignment="1"/>
    <xf numFmtId="9" fontId="1" fillId="0" borderId="0" xfId="0" applyNumberFormat="1" applyFont="1" applyAlignment="1"/>
    <xf numFmtId="9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14" fontId="1" fillId="0" borderId="0" xfId="0" applyNumberFormat="1" applyFont="1" applyAlignment="1"/>
    <xf numFmtId="165" fontId="1" fillId="0" borderId="1" xfId="0" applyNumberFormat="1" applyFont="1" applyBorder="1" applyAlignment="1"/>
    <xf numFmtId="1" fontId="1" fillId="0" borderId="0" xfId="0" applyNumberFormat="1" applyFont="1" applyAlignment="1"/>
    <xf numFmtId="0" fontId="1" fillId="0" borderId="6" xfId="0" applyFont="1" applyBorder="1" applyAlignment="1">
      <alignment wrapText="1"/>
    </xf>
    <xf numFmtId="0" fontId="7" fillId="0" borderId="0" xfId="0" applyFont="1"/>
    <xf numFmtId="43" fontId="8" fillId="0" borderId="29" xfId="4" applyFont="1" applyFill="1" applyBorder="1"/>
    <xf numFmtId="0" fontId="9" fillId="0" borderId="44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164" fontId="9" fillId="0" borderId="45" xfId="0" applyNumberFormat="1" applyFont="1" applyBorder="1" applyAlignment="1">
      <alignment vertical="top" wrapText="1"/>
    </xf>
    <xf numFmtId="164" fontId="10" fillId="0" borderId="45" xfId="0" applyNumberFormat="1" applyFont="1" applyBorder="1" applyAlignment="1">
      <alignment vertical="top" wrapText="1"/>
    </xf>
    <xf numFmtId="164" fontId="1" fillId="0" borderId="45" xfId="0" applyNumberFormat="1" applyFont="1" applyBorder="1" applyAlignment="1">
      <alignment horizontal="right" vertical="top" wrapText="1"/>
    </xf>
    <xf numFmtId="164" fontId="5" fillId="0" borderId="45" xfId="0" applyNumberFormat="1" applyFont="1" applyBorder="1" applyAlignment="1">
      <alignment horizontal="center" vertical="center" wrapText="1"/>
    </xf>
    <xf numFmtId="164" fontId="11" fillId="0" borderId="46" xfId="0" applyNumberFormat="1" applyFont="1" applyBorder="1" applyAlignment="1">
      <alignment horizontal="center" vertical="center" wrapText="1"/>
    </xf>
    <xf numFmtId="164" fontId="10" fillId="0" borderId="29" xfId="0" applyNumberFormat="1" applyFont="1" applyBorder="1" applyAlignment="1">
      <alignment vertical="top" wrapText="1"/>
    </xf>
    <xf numFmtId="165" fontId="9" fillId="0" borderId="5" xfId="0" applyNumberFormat="1" applyFont="1" applyBorder="1" applyAlignment="1">
      <alignment horizontal="center" vertical="center"/>
    </xf>
    <xf numFmtId="0" fontId="9" fillId="0" borderId="29" xfId="0" applyFont="1" applyBorder="1" applyAlignment="1">
      <alignment wrapText="1"/>
    </xf>
    <xf numFmtId="164" fontId="9" fillId="0" borderId="29" xfId="0" applyNumberFormat="1" applyFont="1" applyBorder="1" applyAlignment="1">
      <alignment vertical="top" wrapText="1"/>
    </xf>
    <xf numFmtId="164" fontId="1" fillId="0" borderId="29" xfId="0" applyNumberFormat="1" applyFont="1" applyBorder="1" applyAlignment="1">
      <alignment horizontal="right" vertical="top" wrapText="1"/>
    </xf>
    <xf numFmtId="165" fontId="12" fillId="0" borderId="5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2" fillId="0" borderId="37" xfId="0" applyFont="1" applyBorder="1" applyAlignment="1">
      <alignment horizontal="right"/>
    </xf>
    <xf numFmtId="0" fontId="2" fillId="0" borderId="3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164" fontId="1" fillId="0" borderId="29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left" vertical="top" wrapText="1"/>
    </xf>
    <xf numFmtId="164" fontId="1" fillId="0" borderId="22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2" fillId="0" borderId="41" xfId="0" applyNumberFormat="1" applyFont="1" applyBorder="1" applyAlignment="1">
      <alignment horizontal="left"/>
    </xf>
    <xf numFmtId="164" fontId="1" fillId="0" borderId="39" xfId="0" applyNumberFormat="1" applyFont="1" applyBorder="1" applyAlignment="1">
      <alignment horizontal="center"/>
    </xf>
    <xf numFmtId="0" fontId="2" fillId="0" borderId="0" xfId="0" applyFont="1" applyAlignment="1">
      <alignment horizontal="right" vertical="justify"/>
    </xf>
    <xf numFmtId="164" fontId="2" fillId="0" borderId="41" xfId="0" applyNumberFormat="1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top"/>
    </xf>
    <xf numFmtId="164" fontId="2" fillId="0" borderId="39" xfId="0" applyNumberFormat="1" applyFont="1" applyBorder="1" applyAlignment="1">
      <alignment horizontal="left"/>
    </xf>
    <xf numFmtId="0" fontId="1" fillId="0" borderId="0" xfId="0" applyFont="1" applyAlignment="1">
      <alignment horizontal="center" vertical="justify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165" fontId="1" fillId="0" borderId="1" xfId="0" applyNumberFormat="1" applyFont="1" applyBorder="1" applyAlignment="1">
      <alignment wrapText="1"/>
    </xf>
    <xf numFmtId="0" fontId="2" fillId="0" borderId="10" xfId="3" applyFont="1" applyBorder="1" applyAlignment="1">
      <alignment horizontal="right" wrapText="1"/>
    </xf>
    <xf numFmtId="0" fontId="2" fillId="0" borderId="13" xfId="3" applyFont="1" applyBorder="1" applyAlignment="1">
      <alignment horizontal="right" wrapText="1"/>
    </xf>
    <xf numFmtId="0" fontId="2" fillId="0" borderId="14" xfId="3" applyFont="1" applyBorder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/>
    </xf>
    <xf numFmtId="164" fontId="1" fillId="0" borderId="0" xfId="0" applyNumberFormat="1" applyFont="1" applyAlignment="1">
      <alignment horizontal="center" vertical="center"/>
    </xf>
    <xf numFmtId="165" fontId="1" fillId="0" borderId="39" xfId="0" applyNumberFormat="1" applyFont="1" applyBorder="1" applyAlignment="1">
      <alignment horizontal="left" wrapText="1"/>
    </xf>
  </cellXfs>
  <cellStyles count="6">
    <cellStyle name="Comma" xfId="4" builtinId="3"/>
    <cellStyle name="Comma 2" xfId="5" xr:uid="{D5083DA9-1167-4D42-B3EE-FBAA2E38FA22}"/>
    <cellStyle name="Normal" xfId="0" builtinId="0"/>
    <cellStyle name="Normal 2" xfId="2" xr:uid="{7728D04F-492C-44E8-B42B-2D52765FDA4E}"/>
    <cellStyle name="Обычный_33. OZOLNIEKU NOVADA DOME_OZO SKOLA_TELPU, GAITENU, KAPNU TELPU REMONTS_TAME_VADIMS_2011_02_25_melnraksts" xfId="1" xr:uid="{27B8B69A-03D4-40B4-A3C8-7514A8074FD9}"/>
    <cellStyle name="Обычный_saulkrasti_tame" xfId="3" xr:uid="{EF826793-B516-42BF-A9FE-745B5EE737D9}"/>
  </cellStyles>
  <dxfs count="164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31430-5C93-4B79-A831-5D55A3D25B3D}">
  <sheetPr codeName="Sheet1"/>
  <dimension ref="A2:C36"/>
  <sheetViews>
    <sheetView workbookViewId="0">
      <selection activeCell="A36" sqref="A36"/>
    </sheetView>
  </sheetViews>
  <sheetFormatPr defaultRowHeight="10.199999999999999" x14ac:dyDescent="0.2"/>
  <cols>
    <col min="1" max="1" width="16.88671875" style="1" customWidth="1"/>
    <col min="2" max="2" width="43.44140625" style="1" customWidth="1"/>
    <col min="3" max="3" width="22.44140625" style="1" customWidth="1"/>
    <col min="4" max="210" width="9.109375" style="1"/>
    <col min="211" max="211" width="1.44140625" style="1" customWidth="1"/>
    <col min="212" max="212" width="2.109375" style="1" customWidth="1"/>
    <col min="213" max="213" width="16.88671875" style="1" customWidth="1"/>
    <col min="214" max="214" width="43.44140625" style="1" customWidth="1"/>
    <col min="215" max="215" width="22.44140625" style="1" customWidth="1"/>
    <col min="216" max="216" width="9.109375" style="1"/>
    <col min="217" max="217" width="13.88671875" style="1" bestFit="1" customWidth="1"/>
    <col min="218" max="466" width="9.109375" style="1"/>
    <col min="467" max="467" width="1.44140625" style="1" customWidth="1"/>
    <col min="468" max="468" width="2.109375" style="1" customWidth="1"/>
    <col min="469" max="469" width="16.88671875" style="1" customWidth="1"/>
    <col min="470" max="470" width="43.44140625" style="1" customWidth="1"/>
    <col min="471" max="471" width="22.44140625" style="1" customWidth="1"/>
    <col min="472" max="472" width="9.109375" style="1"/>
    <col min="473" max="473" width="13.88671875" style="1" bestFit="1" customWidth="1"/>
    <col min="474" max="722" width="9.109375" style="1"/>
    <col min="723" max="723" width="1.44140625" style="1" customWidth="1"/>
    <col min="724" max="724" width="2.109375" style="1" customWidth="1"/>
    <col min="725" max="725" width="16.88671875" style="1" customWidth="1"/>
    <col min="726" max="726" width="43.44140625" style="1" customWidth="1"/>
    <col min="727" max="727" width="22.44140625" style="1" customWidth="1"/>
    <col min="728" max="728" width="9.109375" style="1"/>
    <col min="729" max="729" width="13.88671875" style="1" bestFit="1" customWidth="1"/>
    <col min="730" max="978" width="9.109375" style="1"/>
    <col min="979" max="979" width="1.44140625" style="1" customWidth="1"/>
    <col min="980" max="980" width="2.109375" style="1" customWidth="1"/>
    <col min="981" max="981" width="16.88671875" style="1" customWidth="1"/>
    <col min="982" max="982" width="43.44140625" style="1" customWidth="1"/>
    <col min="983" max="983" width="22.44140625" style="1" customWidth="1"/>
    <col min="984" max="984" width="9.109375" style="1"/>
    <col min="985" max="985" width="13.88671875" style="1" bestFit="1" customWidth="1"/>
    <col min="986" max="1234" width="9.109375" style="1"/>
    <col min="1235" max="1235" width="1.44140625" style="1" customWidth="1"/>
    <col min="1236" max="1236" width="2.109375" style="1" customWidth="1"/>
    <col min="1237" max="1237" width="16.88671875" style="1" customWidth="1"/>
    <col min="1238" max="1238" width="43.44140625" style="1" customWidth="1"/>
    <col min="1239" max="1239" width="22.44140625" style="1" customWidth="1"/>
    <col min="1240" max="1240" width="9.109375" style="1"/>
    <col min="1241" max="1241" width="13.88671875" style="1" bestFit="1" customWidth="1"/>
    <col min="1242" max="1490" width="9.109375" style="1"/>
    <col min="1491" max="1491" width="1.44140625" style="1" customWidth="1"/>
    <col min="1492" max="1492" width="2.109375" style="1" customWidth="1"/>
    <col min="1493" max="1493" width="16.88671875" style="1" customWidth="1"/>
    <col min="1494" max="1494" width="43.44140625" style="1" customWidth="1"/>
    <col min="1495" max="1495" width="22.44140625" style="1" customWidth="1"/>
    <col min="1496" max="1496" width="9.109375" style="1"/>
    <col min="1497" max="1497" width="13.88671875" style="1" bestFit="1" customWidth="1"/>
    <col min="1498" max="1746" width="9.109375" style="1"/>
    <col min="1747" max="1747" width="1.44140625" style="1" customWidth="1"/>
    <col min="1748" max="1748" width="2.109375" style="1" customWidth="1"/>
    <col min="1749" max="1749" width="16.88671875" style="1" customWidth="1"/>
    <col min="1750" max="1750" width="43.44140625" style="1" customWidth="1"/>
    <col min="1751" max="1751" width="22.44140625" style="1" customWidth="1"/>
    <col min="1752" max="1752" width="9.109375" style="1"/>
    <col min="1753" max="1753" width="13.88671875" style="1" bestFit="1" customWidth="1"/>
    <col min="1754" max="2002" width="9.109375" style="1"/>
    <col min="2003" max="2003" width="1.44140625" style="1" customWidth="1"/>
    <col min="2004" max="2004" width="2.109375" style="1" customWidth="1"/>
    <col min="2005" max="2005" width="16.88671875" style="1" customWidth="1"/>
    <col min="2006" max="2006" width="43.44140625" style="1" customWidth="1"/>
    <col min="2007" max="2007" width="22.44140625" style="1" customWidth="1"/>
    <col min="2008" max="2008" width="9.109375" style="1"/>
    <col min="2009" max="2009" width="13.88671875" style="1" bestFit="1" customWidth="1"/>
    <col min="2010" max="2258" width="9.109375" style="1"/>
    <col min="2259" max="2259" width="1.44140625" style="1" customWidth="1"/>
    <col min="2260" max="2260" width="2.109375" style="1" customWidth="1"/>
    <col min="2261" max="2261" width="16.88671875" style="1" customWidth="1"/>
    <col min="2262" max="2262" width="43.44140625" style="1" customWidth="1"/>
    <col min="2263" max="2263" width="22.44140625" style="1" customWidth="1"/>
    <col min="2264" max="2264" width="9.109375" style="1"/>
    <col min="2265" max="2265" width="13.88671875" style="1" bestFit="1" customWidth="1"/>
    <col min="2266" max="2514" width="9.109375" style="1"/>
    <col min="2515" max="2515" width="1.44140625" style="1" customWidth="1"/>
    <col min="2516" max="2516" width="2.109375" style="1" customWidth="1"/>
    <col min="2517" max="2517" width="16.88671875" style="1" customWidth="1"/>
    <col min="2518" max="2518" width="43.44140625" style="1" customWidth="1"/>
    <col min="2519" max="2519" width="22.44140625" style="1" customWidth="1"/>
    <col min="2520" max="2520" width="9.109375" style="1"/>
    <col min="2521" max="2521" width="13.88671875" style="1" bestFit="1" customWidth="1"/>
    <col min="2522" max="2770" width="9.109375" style="1"/>
    <col min="2771" max="2771" width="1.44140625" style="1" customWidth="1"/>
    <col min="2772" max="2772" width="2.109375" style="1" customWidth="1"/>
    <col min="2773" max="2773" width="16.88671875" style="1" customWidth="1"/>
    <col min="2774" max="2774" width="43.44140625" style="1" customWidth="1"/>
    <col min="2775" max="2775" width="22.44140625" style="1" customWidth="1"/>
    <col min="2776" max="2776" width="9.109375" style="1"/>
    <col min="2777" max="2777" width="13.88671875" style="1" bestFit="1" customWidth="1"/>
    <col min="2778" max="3026" width="9.109375" style="1"/>
    <col min="3027" max="3027" width="1.44140625" style="1" customWidth="1"/>
    <col min="3028" max="3028" width="2.109375" style="1" customWidth="1"/>
    <col min="3029" max="3029" width="16.88671875" style="1" customWidth="1"/>
    <col min="3030" max="3030" width="43.44140625" style="1" customWidth="1"/>
    <col min="3031" max="3031" width="22.44140625" style="1" customWidth="1"/>
    <col min="3032" max="3032" width="9.109375" style="1"/>
    <col min="3033" max="3033" width="13.88671875" style="1" bestFit="1" customWidth="1"/>
    <col min="3034" max="3282" width="9.109375" style="1"/>
    <col min="3283" max="3283" width="1.44140625" style="1" customWidth="1"/>
    <col min="3284" max="3284" width="2.109375" style="1" customWidth="1"/>
    <col min="3285" max="3285" width="16.88671875" style="1" customWidth="1"/>
    <col min="3286" max="3286" width="43.44140625" style="1" customWidth="1"/>
    <col min="3287" max="3287" width="22.44140625" style="1" customWidth="1"/>
    <col min="3288" max="3288" width="9.109375" style="1"/>
    <col min="3289" max="3289" width="13.88671875" style="1" bestFit="1" customWidth="1"/>
    <col min="3290" max="3538" width="9.109375" style="1"/>
    <col min="3539" max="3539" width="1.44140625" style="1" customWidth="1"/>
    <col min="3540" max="3540" width="2.109375" style="1" customWidth="1"/>
    <col min="3541" max="3541" width="16.88671875" style="1" customWidth="1"/>
    <col min="3542" max="3542" width="43.44140625" style="1" customWidth="1"/>
    <col min="3543" max="3543" width="22.44140625" style="1" customWidth="1"/>
    <col min="3544" max="3544" width="9.109375" style="1"/>
    <col min="3545" max="3545" width="13.88671875" style="1" bestFit="1" customWidth="1"/>
    <col min="3546" max="3794" width="9.109375" style="1"/>
    <col min="3795" max="3795" width="1.44140625" style="1" customWidth="1"/>
    <col min="3796" max="3796" width="2.109375" style="1" customWidth="1"/>
    <col min="3797" max="3797" width="16.88671875" style="1" customWidth="1"/>
    <col min="3798" max="3798" width="43.44140625" style="1" customWidth="1"/>
    <col min="3799" max="3799" width="22.44140625" style="1" customWidth="1"/>
    <col min="3800" max="3800" width="9.109375" style="1"/>
    <col min="3801" max="3801" width="13.88671875" style="1" bestFit="1" customWidth="1"/>
    <col min="3802" max="4050" width="9.109375" style="1"/>
    <col min="4051" max="4051" width="1.44140625" style="1" customWidth="1"/>
    <col min="4052" max="4052" width="2.109375" style="1" customWidth="1"/>
    <col min="4053" max="4053" width="16.88671875" style="1" customWidth="1"/>
    <col min="4054" max="4054" width="43.44140625" style="1" customWidth="1"/>
    <col min="4055" max="4055" width="22.44140625" style="1" customWidth="1"/>
    <col min="4056" max="4056" width="9.109375" style="1"/>
    <col min="4057" max="4057" width="13.88671875" style="1" bestFit="1" customWidth="1"/>
    <col min="4058" max="4306" width="9.109375" style="1"/>
    <col min="4307" max="4307" width="1.44140625" style="1" customWidth="1"/>
    <col min="4308" max="4308" width="2.109375" style="1" customWidth="1"/>
    <col min="4309" max="4309" width="16.88671875" style="1" customWidth="1"/>
    <col min="4310" max="4310" width="43.44140625" style="1" customWidth="1"/>
    <col min="4311" max="4311" width="22.44140625" style="1" customWidth="1"/>
    <col min="4312" max="4312" width="9.109375" style="1"/>
    <col min="4313" max="4313" width="13.88671875" style="1" bestFit="1" customWidth="1"/>
    <col min="4314" max="4562" width="9.109375" style="1"/>
    <col min="4563" max="4563" width="1.44140625" style="1" customWidth="1"/>
    <col min="4564" max="4564" width="2.109375" style="1" customWidth="1"/>
    <col min="4565" max="4565" width="16.88671875" style="1" customWidth="1"/>
    <col min="4566" max="4566" width="43.44140625" style="1" customWidth="1"/>
    <col min="4567" max="4567" width="22.44140625" style="1" customWidth="1"/>
    <col min="4568" max="4568" width="9.109375" style="1"/>
    <col min="4569" max="4569" width="13.88671875" style="1" bestFit="1" customWidth="1"/>
    <col min="4570" max="4818" width="9.109375" style="1"/>
    <col min="4819" max="4819" width="1.44140625" style="1" customWidth="1"/>
    <col min="4820" max="4820" width="2.109375" style="1" customWidth="1"/>
    <col min="4821" max="4821" width="16.88671875" style="1" customWidth="1"/>
    <col min="4822" max="4822" width="43.44140625" style="1" customWidth="1"/>
    <col min="4823" max="4823" width="22.44140625" style="1" customWidth="1"/>
    <col min="4824" max="4824" width="9.109375" style="1"/>
    <col min="4825" max="4825" width="13.88671875" style="1" bestFit="1" customWidth="1"/>
    <col min="4826" max="5074" width="9.109375" style="1"/>
    <col min="5075" max="5075" width="1.44140625" style="1" customWidth="1"/>
    <col min="5076" max="5076" width="2.109375" style="1" customWidth="1"/>
    <col min="5077" max="5077" width="16.88671875" style="1" customWidth="1"/>
    <col min="5078" max="5078" width="43.44140625" style="1" customWidth="1"/>
    <col min="5079" max="5079" width="22.44140625" style="1" customWidth="1"/>
    <col min="5080" max="5080" width="9.109375" style="1"/>
    <col min="5081" max="5081" width="13.88671875" style="1" bestFit="1" customWidth="1"/>
    <col min="5082" max="5330" width="9.109375" style="1"/>
    <col min="5331" max="5331" width="1.44140625" style="1" customWidth="1"/>
    <col min="5332" max="5332" width="2.109375" style="1" customWidth="1"/>
    <col min="5333" max="5333" width="16.88671875" style="1" customWidth="1"/>
    <col min="5334" max="5334" width="43.44140625" style="1" customWidth="1"/>
    <col min="5335" max="5335" width="22.44140625" style="1" customWidth="1"/>
    <col min="5336" max="5336" width="9.109375" style="1"/>
    <col min="5337" max="5337" width="13.88671875" style="1" bestFit="1" customWidth="1"/>
    <col min="5338" max="5586" width="9.109375" style="1"/>
    <col min="5587" max="5587" width="1.44140625" style="1" customWidth="1"/>
    <col min="5588" max="5588" width="2.109375" style="1" customWidth="1"/>
    <col min="5589" max="5589" width="16.88671875" style="1" customWidth="1"/>
    <col min="5590" max="5590" width="43.44140625" style="1" customWidth="1"/>
    <col min="5591" max="5591" width="22.44140625" style="1" customWidth="1"/>
    <col min="5592" max="5592" width="9.109375" style="1"/>
    <col min="5593" max="5593" width="13.88671875" style="1" bestFit="1" customWidth="1"/>
    <col min="5594" max="5842" width="9.109375" style="1"/>
    <col min="5843" max="5843" width="1.44140625" style="1" customWidth="1"/>
    <col min="5844" max="5844" width="2.109375" style="1" customWidth="1"/>
    <col min="5845" max="5845" width="16.88671875" style="1" customWidth="1"/>
    <col min="5846" max="5846" width="43.44140625" style="1" customWidth="1"/>
    <col min="5847" max="5847" width="22.44140625" style="1" customWidth="1"/>
    <col min="5848" max="5848" width="9.109375" style="1"/>
    <col min="5849" max="5849" width="13.88671875" style="1" bestFit="1" customWidth="1"/>
    <col min="5850" max="6098" width="9.109375" style="1"/>
    <col min="6099" max="6099" width="1.44140625" style="1" customWidth="1"/>
    <col min="6100" max="6100" width="2.109375" style="1" customWidth="1"/>
    <col min="6101" max="6101" width="16.88671875" style="1" customWidth="1"/>
    <col min="6102" max="6102" width="43.44140625" style="1" customWidth="1"/>
    <col min="6103" max="6103" width="22.44140625" style="1" customWidth="1"/>
    <col min="6104" max="6104" width="9.109375" style="1"/>
    <col min="6105" max="6105" width="13.88671875" style="1" bestFit="1" customWidth="1"/>
    <col min="6106" max="6354" width="9.109375" style="1"/>
    <col min="6355" max="6355" width="1.44140625" style="1" customWidth="1"/>
    <col min="6356" max="6356" width="2.109375" style="1" customWidth="1"/>
    <col min="6357" max="6357" width="16.88671875" style="1" customWidth="1"/>
    <col min="6358" max="6358" width="43.44140625" style="1" customWidth="1"/>
    <col min="6359" max="6359" width="22.44140625" style="1" customWidth="1"/>
    <col min="6360" max="6360" width="9.109375" style="1"/>
    <col min="6361" max="6361" width="13.88671875" style="1" bestFit="1" customWidth="1"/>
    <col min="6362" max="6610" width="9.109375" style="1"/>
    <col min="6611" max="6611" width="1.44140625" style="1" customWidth="1"/>
    <col min="6612" max="6612" width="2.109375" style="1" customWidth="1"/>
    <col min="6613" max="6613" width="16.88671875" style="1" customWidth="1"/>
    <col min="6614" max="6614" width="43.44140625" style="1" customWidth="1"/>
    <col min="6615" max="6615" width="22.44140625" style="1" customWidth="1"/>
    <col min="6616" max="6616" width="9.109375" style="1"/>
    <col min="6617" max="6617" width="13.88671875" style="1" bestFit="1" customWidth="1"/>
    <col min="6618" max="6866" width="9.109375" style="1"/>
    <col min="6867" max="6867" width="1.44140625" style="1" customWidth="1"/>
    <col min="6868" max="6868" width="2.109375" style="1" customWidth="1"/>
    <col min="6869" max="6869" width="16.88671875" style="1" customWidth="1"/>
    <col min="6870" max="6870" width="43.44140625" style="1" customWidth="1"/>
    <col min="6871" max="6871" width="22.44140625" style="1" customWidth="1"/>
    <col min="6872" max="6872" width="9.109375" style="1"/>
    <col min="6873" max="6873" width="13.88671875" style="1" bestFit="1" customWidth="1"/>
    <col min="6874" max="7122" width="9.109375" style="1"/>
    <col min="7123" max="7123" width="1.44140625" style="1" customWidth="1"/>
    <col min="7124" max="7124" width="2.109375" style="1" customWidth="1"/>
    <col min="7125" max="7125" width="16.88671875" style="1" customWidth="1"/>
    <col min="7126" max="7126" width="43.44140625" style="1" customWidth="1"/>
    <col min="7127" max="7127" width="22.44140625" style="1" customWidth="1"/>
    <col min="7128" max="7128" width="9.109375" style="1"/>
    <col min="7129" max="7129" width="13.88671875" style="1" bestFit="1" customWidth="1"/>
    <col min="7130" max="7378" width="9.109375" style="1"/>
    <col min="7379" max="7379" width="1.44140625" style="1" customWidth="1"/>
    <col min="7380" max="7380" width="2.109375" style="1" customWidth="1"/>
    <col min="7381" max="7381" width="16.88671875" style="1" customWidth="1"/>
    <col min="7382" max="7382" width="43.44140625" style="1" customWidth="1"/>
    <col min="7383" max="7383" width="22.44140625" style="1" customWidth="1"/>
    <col min="7384" max="7384" width="9.109375" style="1"/>
    <col min="7385" max="7385" width="13.88671875" style="1" bestFit="1" customWidth="1"/>
    <col min="7386" max="7634" width="9.109375" style="1"/>
    <col min="7635" max="7635" width="1.44140625" style="1" customWidth="1"/>
    <col min="7636" max="7636" width="2.109375" style="1" customWidth="1"/>
    <col min="7637" max="7637" width="16.88671875" style="1" customWidth="1"/>
    <col min="7638" max="7638" width="43.44140625" style="1" customWidth="1"/>
    <col min="7639" max="7639" width="22.44140625" style="1" customWidth="1"/>
    <col min="7640" max="7640" width="9.109375" style="1"/>
    <col min="7641" max="7641" width="13.88671875" style="1" bestFit="1" customWidth="1"/>
    <col min="7642" max="7890" width="9.109375" style="1"/>
    <col min="7891" max="7891" width="1.44140625" style="1" customWidth="1"/>
    <col min="7892" max="7892" width="2.109375" style="1" customWidth="1"/>
    <col min="7893" max="7893" width="16.88671875" style="1" customWidth="1"/>
    <col min="7894" max="7894" width="43.44140625" style="1" customWidth="1"/>
    <col min="7895" max="7895" width="22.44140625" style="1" customWidth="1"/>
    <col min="7896" max="7896" width="9.109375" style="1"/>
    <col min="7897" max="7897" width="13.88671875" style="1" bestFit="1" customWidth="1"/>
    <col min="7898" max="8146" width="9.109375" style="1"/>
    <col min="8147" max="8147" width="1.44140625" style="1" customWidth="1"/>
    <col min="8148" max="8148" width="2.109375" style="1" customWidth="1"/>
    <col min="8149" max="8149" width="16.88671875" style="1" customWidth="1"/>
    <col min="8150" max="8150" width="43.44140625" style="1" customWidth="1"/>
    <col min="8151" max="8151" width="22.44140625" style="1" customWidth="1"/>
    <col min="8152" max="8152" width="9.109375" style="1"/>
    <col min="8153" max="8153" width="13.88671875" style="1" bestFit="1" customWidth="1"/>
    <col min="8154" max="8402" width="9.109375" style="1"/>
    <col min="8403" max="8403" width="1.44140625" style="1" customWidth="1"/>
    <col min="8404" max="8404" width="2.109375" style="1" customWidth="1"/>
    <col min="8405" max="8405" width="16.88671875" style="1" customWidth="1"/>
    <col min="8406" max="8406" width="43.44140625" style="1" customWidth="1"/>
    <col min="8407" max="8407" width="22.44140625" style="1" customWidth="1"/>
    <col min="8408" max="8408" width="9.109375" style="1"/>
    <col min="8409" max="8409" width="13.88671875" style="1" bestFit="1" customWidth="1"/>
    <col min="8410" max="8658" width="9.109375" style="1"/>
    <col min="8659" max="8659" width="1.44140625" style="1" customWidth="1"/>
    <col min="8660" max="8660" width="2.109375" style="1" customWidth="1"/>
    <col min="8661" max="8661" width="16.88671875" style="1" customWidth="1"/>
    <col min="8662" max="8662" width="43.44140625" style="1" customWidth="1"/>
    <col min="8663" max="8663" width="22.44140625" style="1" customWidth="1"/>
    <col min="8664" max="8664" width="9.109375" style="1"/>
    <col min="8665" max="8665" width="13.88671875" style="1" bestFit="1" customWidth="1"/>
    <col min="8666" max="8914" width="9.109375" style="1"/>
    <col min="8915" max="8915" width="1.44140625" style="1" customWidth="1"/>
    <col min="8916" max="8916" width="2.109375" style="1" customWidth="1"/>
    <col min="8917" max="8917" width="16.88671875" style="1" customWidth="1"/>
    <col min="8918" max="8918" width="43.44140625" style="1" customWidth="1"/>
    <col min="8919" max="8919" width="22.44140625" style="1" customWidth="1"/>
    <col min="8920" max="8920" width="9.109375" style="1"/>
    <col min="8921" max="8921" width="13.88671875" style="1" bestFit="1" customWidth="1"/>
    <col min="8922" max="9170" width="9.109375" style="1"/>
    <col min="9171" max="9171" width="1.44140625" style="1" customWidth="1"/>
    <col min="9172" max="9172" width="2.109375" style="1" customWidth="1"/>
    <col min="9173" max="9173" width="16.88671875" style="1" customWidth="1"/>
    <col min="9174" max="9174" width="43.44140625" style="1" customWidth="1"/>
    <col min="9175" max="9175" width="22.44140625" style="1" customWidth="1"/>
    <col min="9176" max="9176" width="9.109375" style="1"/>
    <col min="9177" max="9177" width="13.88671875" style="1" bestFit="1" customWidth="1"/>
    <col min="9178" max="9426" width="9.109375" style="1"/>
    <col min="9427" max="9427" width="1.44140625" style="1" customWidth="1"/>
    <col min="9428" max="9428" width="2.109375" style="1" customWidth="1"/>
    <col min="9429" max="9429" width="16.88671875" style="1" customWidth="1"/>
    <col min="9430" max="9430" width="43.44140625" style="1" customWidth="1"/>
    <col min="9431" max="9431" width="22.44140625" style="1" customWidth="1"/>
    <col min="9432" max="9432" width="9.109375" style="1"/>
    <col min="9433" max="9433" width="13.88671875" style="1" bestFit="1" customWidth="1"/>
    <col min="9434" max="9682" width="9.109375" style="1"/>
    <col min="9683" max="9683" width="1.44140625" style="1" customWidth="1"/>
    <col min="9684" max="9684" width="2.109375" style="1" customWidth="1"/>
    <col min="9685" max="9685" width="16.88671875" style="1" customWidth="1"/>
    <col min="9686" max="9686" width="43.44140625" style="1" customWidth="1"/>
    <col min="9687" max="9687" width="22.44140625" style="1" customWidth="1"/>
    <col min="9688" max="9688" width="9.109375" style="1"/>
    <col min="9689" max="9689" width="13.88671875" style="1" bestFit="1" customWidth="1"/>
    <col min="9690" max="9938" width="9.109375" style="1"/>
    <col min="9939" max="9939" width="1.44140625" style="1" customWidth="1"/>
    <col min="9940" max="9940" width="2.109375" style="1" customWidth="1"/>
    <col min="9941" max="9941" width="16.88671875" style="1" customWidth="1"/>
    <col min="9942" max="9942" width="43.44140625" style="1" customWidth="1"/>
    <col min="9943" max="9943" width="22.44140625" style="1" customWidth="1"/>
    <col min="9944" max="9944" width="9.109375" style="1"/>
    <col min="9945" max="9945" width="13.88671875" style="1" bestFit="1" customWidth="1"/>
    <col min="9946" max="10194" width="9.109375" style="1"/>
    <col min="10195" max="10195" width="1.44140625" style="1" customWidth="1"/>
    <col min="10196" max="10196" width="2.109375" style="1" customWidth="1"/>
    <col min="10197" max="10197" width="16.88671875" style="1" customWidth="1"/>
    <col min="10198" max="10198" width="43.44140625" style="1" customWidth="1"/>
    <col min="10199" max="10199" width="22.44140625" style="1" customWidth="1"/>
    <col min="10200" max="10200" width="9.109375" style="1"/>
    <col min="10201" max="10201" width="13.88671875" style="1" bestFit="1" customWidth="1"/>
    <col min="10202" max="10450" width="9.109375" style="1"/>
    <col min="10451" max="10451" width="1.44140625" style="1" customWidth="1"/>
    <col min="10452" max="10452" width="2.109375" style="1" customWidth="1"/>
    <col min="10453" max="10453" width="16.88671875" style="1" customWidth="1"/>
    <col min="10454" max="10454" width="43.44140625" style="1" customWidth="1"/>
    <col min="10455" max="10455" width="22.44140625" style="1" customWidth="1"/>
    <col min="10456" max="10456" width="9.109375" style="1"/>
    <col min="10457" max="10457" width="13.88671875" style="1" bestFit="1" customWidth="1"/>
    <col min="10458" max="10706" width="9.109375" style="1"/>
    <col min="10707" max="10707" width="1.44140625" style="1" customWidth="1"/>
    <col min="10708" max="10708" width="2.109375" style="1" customWidth="1"/>
    <col min="10709" max="10709" width="16.88671875" style="1" customWidth="1"/>
    <col min="10710" max="10710" width="43.44140625" style="1" customWidth="1"/>
    <col min="10711" max="10711" width="22.44140625" style="1" customWidth="1"/>
    <col min="10712" max="10712" width="9.109375" style="1"/>
    <col min="10713" max="10713" width="13.88671875" style="1" bestFit="1" customWidth="1"/>
    <col min="10714" max="10962" width="9.109375" style="1"/>
    <col min="10963" max="10963" width="1.44140625" style="1" customWidth="1"/>
    <col min="10964" max="10964" width="2.109375" style="1" customWidth="1"/>
    <col min="10965" max="10965" width="16.88671875" style="1" customWidth="1"/>
    <col min="10966" max="10966" width="43.44140625" style="1" customWidth="1"/>
    <col min="10967" max="10967" width="22.44140625" style="1" customWidth="1"/>
    <col min="10968" max="10968" width="9.109375" style="1"/>
    <col min="10969" max="10969" width="13.88671875" style="1" bestFit="1" customWidth="1"/>
    <col min="10970" max="11218" width="9.109375" style="1"/>
    <col min="11219" max="11219" width="1.44140625" style="1" customWidth="1"/>
    <col min="11220" max="11220" width="2.109375" style="1" customWidth="1"/>
    <col min="11221" max="11221" width="16.88671875" style="1" customWidth="1"/>
    <col min="11222" max="11222" width="43.44140625" style="1" customWidth="1"/>
    <col min="11223" max="11223" width="22.44140625" style="1" customWidth="1"/>
    <col min="11224" max="11224" width="9.109375" style="1"/>
    <col min="11225" max="11225" width="13.88671875" style="1" bestFit="1" customWidth="1"/>
    <col min="11226" max="11474" width="9.109375" style="1"/>
    <col min="11475" max="11475" width="1.44140625" style="1" customWidth="1"/>
    <col min="11476" max="11476" width="2.109375" style="1" customWidth="1"/>
    <col min="11477" max="11477" width="16.88671875" style="1" customWidth="1"/>
    <col min="11478" max="11478" width="43.44140625" style="1" customWidth="1"/>
    <col min="11479" max="11479" width="22.44140625" style="1" customWidth="1"/>
    <col min="11480" max="11480" width="9.109375" style="1"/>
    <col min="11481" max="11481" width="13.88671875" style="1" bestFit="1" customWidth="1"/>
    <col min="11482" max="11730" width="9.109375" style="1"/>
    <col min="11731" max="11731" width="1.44140625" style="1" customWidth="1"/>
    <col min="11732" max="11732" width="2.109375" style="1" customWidth="1"/>
    <col min="11733" max="11733" width="16.88671875" style="1" customWidth="1"/>
    <col min="11734" max="11734" width="43.44140625" style="1" customWidth="1"/>
    <col min="11735" max="11735" width="22.44140625" style="1" customWidth="1"/>
    <col min="11736" max="11736" width="9.109375" style="1"/>
    <col min="11737" max="11737" width="13.88671875" style="1" bestFit="1" customWidth="1"/>
    <col min="11738" max="11986" width="9.109375" style="1"/>
    <col min="11987" max="11987" width="1.44140625" style="1" customWidth="1"/>
    <col min="11988" max="11988" width="2.109375" style="1" customWidth="1"/>
    <col min="11989" max="11989" width="16.88671875" style="1" customWidth="1"/>
    <col min="11990" max="11990" width="43.44140625" style="1" customWidth="1"/>
    <col min="11991" max="11991" width="22.44140625" style="1" customWidth="1"/>
    <col min="11992" max="11992" width="9.109375" style="1"/>
    <col min="11993" max="11993" width="13.88671875" style="1" bestFit="1" customWidth="1"/>
    <col min="11994" max="12242" width="9.109375" style="1"/>
    <col min="12243" max="12243" width="1.44140625" style="1" customWidth="1"/>
    <col min="12244" max="12244" width="2.109375" style="1" customWidth="1"/>
    <col min="12245" max="12245" width="16.88671875" style="1" customWidth="1"/>
    <col min="12246" max="12246" width="43.44140625" style="1" customWidth="1"/>
    <col min="12247" max="12247" width="22.44140625" style="1" customWidth="1"/>
    <col min="12248" max="12248" width="9.109375" style="1"/>
    <col min="12249" max="12249" width="13.88671875" style="1" bestFit="1" customWidth="1"/>
    <col min="12250" max="12498" width="9.109375" style="1"/>
    <col min="12499" max="12499" width="1.44140625" style="1" customWidth="1"/>
    <col min="12500" max="12500" width="2.109375" style="1" customWidth="1"/>
    <col min="12501" max="12501" width="16.88671875" style="1" customWidth="1"/>
    <col min="12502" max="12502" width="43.44140625" style="1" customWidth="1"/>
    <col min="12503" max="12503" width="22.44140625" style="1" customWidth="1"/>
    <col min="12504" max="12504" width="9.109375" style="1"/>
    <col min="12505" max="12505" width="13.88671875" style="1" bestFit="1" customWidth="1"/>
    <col min="12506" max="12754" width="9.109375" style="1"/>
    <col min="12755" max="12755" width="1.44140625" style="1" customWidth="1"/>
    <col min="12756" max="12756" width="2.109375" style="1" customWidth="1"/>
    <col min="12757" max="12757" width="16.88671875" style="1" customWidth="1"/>
    <col min="12758" max="12758" width="43.44140625" style="1" customWidth="1"/>
    <col min="12759" max="12759" width="22.44140625" style="1" customWidth="1"/>
    <col min="12760" max="12760" width="9.109375" style="1"/>
    <col min="12761" max="12761" width="13.88671875" style="1" bestFit="1" customWidth="1"/>
    <col min="12762" max="13010" width="9.109375" style="1"/>
    <col min="13011" max="13011" width="1.44140625" style="1" customWidth="1"/>
    <col min="13012" max="13012" width="2.109375" style="1" customWidth="1"/>
    <col min="13013" max="13013" width="16.88671875" style="1" customWidth="1"/>
    <col min="13014" max="13014" width="43.44140625" style="1" customWidth="1"/>
    <col min="13015" max="13015" width="22.44140625" style="1" customWidth="1"/>
    <col min="13016" max="13016" width="9.109375" style="1"/>
    <col min="13017" max="13017" width="13.88671875" style="1" bestFit="1" customWidth="1"/>
    <col min="13018" max="13266" width="9.109375" style="1"/>
    <col min="13267" max="13267" width="1.44140625" style="1" customWidth="1"/>
    <col min="13268" max="13268" width="2.109375" style="1" customWidth="1"/>
    <col min="13269" max="13269" width="16.88671875" style="1" customWidth="1"/>
    <col min="13270" max="13270" width="43.44140625" style="1" customWidth="1"/>
    <col min="13271" max="13271" width="22.44140625" style="1" customWidth="1"/>
    <col min="13272" max="13272" width="9.109375" style="1"/>
    <col min="13273" max="13273" width="13.88671875" style="1" bestFit="1" customWidth="1"/>
    <col min="13274" max="13522" width="9.109375" style="1"/>
    <col min="13523" max="13523" width="1.44140625" style="1" customWidth="1"/>
    <col min="13524" max="13524" width="2.109375" style="1" customWidth="1"/>
    <col min="13525" max="13525" width="16.88671875" style="1" customWidth="1"/>
    <col min="13526" max="13526" width="43.44140625" style="1" customWidth="1"/>
    <col min="13527" max="13527" width="22.44140625" style="1" customWidth="1"/>
    <col min="13528" max="13528" width="9.109375" style="1"/>
    <col min="13529" max="13529" width="13.88671875" style="1" bestFit="1" customWidth="1"/>
    <col min="13530" max="13778" width="9.109375" style="1"/>
    <col min="13779" max="13779" width="1.44140625" style="1" customWidth="1"/>
    <col min="13780" max="13780" width="2.109375" style="1" customWidth="1"/>
    <col min="13781" max="13781" width="16.88671875" style="1" customWidth="1"/>
    <col min="13782" max="13782" width="43.44140625" style="1" customWidth="1"/>
    <col min="13783" max="13783" width="22.44140625" style="1" customWidth="1"/>
    <col min="13784" max="13784" width="9.109375" style="1"/>
    <col min="13785" max="13785" width="13.88671875" style="1" bestFit="1" customWidth="1"/>
    <col min="13786" max="14034" width="9.109375" style="1"/>
    <col min="14035" max="14035" width="1.44140625" style="1" customWidth="1"/>
    <col min="14036" max="14036" width="2.109375" style="1" customWidth="1"/>
    <col min="14037" max="14037" width="16.88671875" style="1" customWidth="1"/>
    <col min="14038" max="14038" width="43.44140625" style="1" customWidth="1"/>
    <col min="14039" max="14039" width="22.44140625" style="1" customWidth="1"/>
    <col min="14040" max="14040" width="9.109375" style="1"/>
    <col min="14041" max="14041" width="13.88671875" style="1" bestFit="1" customWidth="1"/>
    <col min="14042" max="14290" width="9.109375" style="1"/>
    <col min="14291" max="14291" width="1.44140625" style="1" customWidth="1"/>
    <col min="14292" max="14292" width="2.109375" style="1" customWidth="1"/>
    <col min="14293" max="14293" width="16.88671875" style="1" customWidth="1"/>
    <col min="14294" max="14294" width="43.44140625" style="1" customWidth="1"/>
    <col min="14295" max="14295" width="22.44140625" style="1" customWidth="1"/>
    <col min="14296" max="14296" width="9.109375" style="1"/>
    <col min="14297" max="14297" width="13.88671875" style="1" bestFit="1" customWidth="1"/>
    <col min="14298" max="14546" width="9.109375" style="1"/>
    <col min="14547" max="14547" width="1.44140625" style="1" customWidth="1"/>
    <col min="14548" max="14548" width="2.109375" style="1" customWidth="1"/>
    <col min="14549" max="14549" width="16.88671875" style="1" customWidth="1"/>
    <col min="14550" max="14550" width="43.44140625" style="1" customWidth="1"/>
    <col min="14551" max="14551" width="22.44140625" style="1" customWidth="1"/>
    <col min="14552" max="14552" width="9.109375" style="1"/>
    <col min="14553" max="14553" width="13.88671875" style="1" bestFit="1" customWidth="1"/>
    <col min="14554" max="14802" width="9.109375" style="1"/>
    <col min="14803" max="14803" width="1.44140625" style="1" customWidth="1"/>
    <col min="14804" max="14804" width="2.109375" style="1" customWidth="1"/>
    <col min="14805" max="14805" width="16.88671875" style="1" customWidth="1"/>
    <col min="14806" max="14806" width="43.44140625" style="1" customWidth="1"/>
    <col min="14807" max="14807" width="22.44140625" style="1" customWidth="1"/>
    <col min="14808" max="14808" width="9.109375" style="1"/>
    <col min="14809" max="14809" width="13.88671875" style="1" bestFit="1" customWidth="1"/>
    <col min="14810" max="15058" width="9.109375" style="1"/>
    <col min="15059" max="15059" width="1.44140625" style="1" customWidth="1"/>
    <col min="15060" max="15060" width="2.109375" style="1" customWidth="1"/>
    <col min="15061" max="15061" width="16.88671875" style="1" customWidth="1"/>
    <col min="15062" max="15062" width="43.44140625" style="1" customWidth="1"/>
    <col min="15063" max="15063" width="22.44140625" style="1" customWidth="1"/>
    <col min="15064" max="15064" width="9.109375" style="1"/>
    <col min="15065" max="15065" width="13.88671875" style="1" bestFit="1" customWidth="1"/>
    <col min="15066" max="15314" width="9.109375" style="1"/>
    <col min="15315" max="15315" width="1.44140625" style="1" customWidth="1"/>
    <col min="15316" max="15316" width="2.109375" style="1" customWidth="1"/>
    <col min="15317" max="15317" width="16.88671875" style="1" customWidth="1"/>
    <col min="15318" max="15318" width="43.44140625" style="1" customWidth="1"/>
    <col min="15319" max="15319" width="22.44140625" style="1" customWidth="1"/>
    <col min="15320" max="15320" width="9.109375" style="1"/>
    <col min="15321" max="15321" width="13.88671875" style="1" bestFit="1" customWidth="1"/>
    <col min="15322" max="15570" width="9.109375" style="1"/>
    <col min="15571" max="15571" width="1.44140625" style="1" customWidth="1"/>
    <col min="15572" max="15572" width="2.109375" style="1" customWidth="1"/>
    <col min="15573" max="15573" width="16.88671875" style="1" customWidth="1"/>
    <col min="15574" max="15574" width="43.44140625" style="1" customWidth="1"/>
    <col min="15575" max="15575" width="22.44140625" style="1" customWidth="1"/>
    <col min="15576" max="15576" width="9.109375" style="1"/>
    <col min="15577" max="15577" width="13.88671875" style="1" bestFit="1" customWidth="1"/>
    <col min="15578" max="15826" width="9.109375" style="1"/>
    <col min="15827" max="15827" width="1.44140625" style="1" customWidth="1"/>
    <col min="15828" max="15828" width="2.109375" style="1" customWidth="1"/>
    <col min="15829" max="15829" width="16.88671875" style="1" customWidth="1"/>
    <col min="15830" max="15830" width="43.44140625" style="1" customWidth="1"/>
    <col min="15831" max="15831" width="22.44140625" style="1" customWidth="1"/>
    <col min="15832" max="15832" width="9.109375" style="1"/>
    <col min="15833" max="15833" width="13.88671875" style="1" bestFit="1" customWidth="1"/>
    <col min="15834" max="16082" width="9.109375" style="1"/>
    <col min="16083" max="16083" width="1.44140625" style="1" customWidth="1"/>
    <col min="16084" max="16084" width="2.109375" style="1" customWidth="1"/>
    <col min="16085" max="16085" width="16.88671875" style="1" customWidth="1"/>
    <col min="16086" max="16086" width="43.44140625" style="1" customWidth="1"/>
    <col min="16087" max="16087" width="22.44140625" style="1" customWidth="1"/>
    <col min="16088" max="16088" width="9.109375" style="1"/>
    <col min="16089" max="16089" width="13.88671875" style="1" bestFit="1" customWidth="1"/>
    <col min="16090" max="16384" width="9.10937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112" t="s">
        <v>1</v>
      </c>
      <c r="C4" s="112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113" t="s">
        <v>3</v>
      </c>
      <c r="C8" s="113"/>
    </row>
    <row r="11" spans="1:3" x14ac:dyDescent="0.2">
      <c r="B11" s="2" t="s">
        <v>4</v>
      </c>
    </row>
    <row r="12" spans="1:3" x14ac:dyDescent="0.2">
      <c r="B12" s="86" t="s">
        <v>52</v>
      </c>
    </row>
    <row r="13" spans="1:3" ht="20.399999999999999" x14ac:dyDescent="0.2">
      <c r="A13" s="4" t="s">
        <v>5</v>
      </c>
      <c r="B13" s="79" t="s">
        <v>57</v>
      </c>
      <c r="C13" s="79"/>
    </row>
    <row r="14" spans="1:3" ht="20.399999999999999" x14ac:dyDescent="0.2">
      <c r="A14" s="4" t="s">
        <v>6</v>
      </c>
      <c r="B14" s="79" t="s">
        <v>55</v>
      </c>
      <c r="C14" s="79"/>
    </row>
    <row r="15" spans="1:3" x14ac:dyDescent="0.2">
      <c r="A15" s="4" t="s">
        <v>7</v>
      </c>
      <c r="B15" s="78" t="s">
        <v>56</v>
      </c>
      <c r="C15" s="78"/>
    </row>
    <row r="16" spans="1:3" x14ac:dyDescent="0.2">
      <c r="A16" s="4" t="s">
        <v>8</v>
      </c>
      <c r="B16" s="77"/>
      <c r="C16" s="77"/>
    </row>
    <row r="17" spans="1:3" ht="10.8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ht="20.399999999999999" x14ac:dyDescent="0.2">
      <c r="A19" s="81">
        <v>1</v>
      </c>
      <c r="B19" s="95" t="s">
        <v>55</v>
      </c>
      <c r="C19" s="9">
        <f>'Kops a'!E28</f>
        <v>0</v>
      </c>
    </row>
    <row r="20" spans="1:3" x14ac:dyDescent="0.2">
      <c r="A20" s="82"/>
      <c r="B20" s="83"/>
      <c r="C20" s="10"/>
    </row>
    <row r="21" spans="1:3" x14ac:dyDescent="0.2">
      <c r="A21" s="84"/>
      <c r="B21" s="8"/>
      <c r="C21" s="10"/>
    </row>
    <row r="22" spans="1:3" x14ac:dyDescent="0.2">
      <c r="A22" s="84"/>
      <c r="B22" s="8"/>
      <c r="C22" s="10"/>
    </row>
    <row r="23" spans="1:3" x14ac:dyDescent="0.2">
      <c r="A23" s="84"/>
      <c r="B23" s="8"/>
      <c r="C23" s="10"/>
    </row>
    <row r="24" spans="1:3" x14ac:dyDescent="0.2">
      <c r="A24" s="84"/>
      <c r="B24" s="8"/>
      <c r="C24" s="10"/>
    </row>
    <row r="25" spans="1:3" ht="10.8" thickBot="1" x14ac:dyDescent="0.25">
      <c r="A25" s="85"/>
      <c r="B25" s="52"/>
      <c r="C25" s="53"/>
    </row>
    <row r="26" spans="1:3" ht="10.8" thickBot="1" x14ac:dyDescent="0.25">
      <c r="A26" s="11"/>
      <c r="B26" s="12" t="s">
        <v>12</v>
      </c>
      <c r="C26" s="13">
        <f>SUM(C19:C25)</f>
        <v>0</v>
      </c>
    </row>
    <row r="27" spans="1:3" ht="10.8" thickBot="1" x14ac:dyDescent="0.25">
      <c r="B27" s="14"/>
      <c r="C27" s="15"/>
    </row>
    <row r="28" spans="1:3" ht="10.8" thickBot="1" x14ac:dyDescent="0.25">
      <c r="A28" s="114" t="s">
        <v>13</v>
      </c>
      <c r="B28" s="115"/>
      <c r="C28" s="16">
        <f>ROUND(C26*21%,2)</f>
        <v>0</v>
      </c>
    </row>
    <row r="31" spans="1:3" x14ac:dyDescent="0.2">
      <c r="A31" s="1" t="s">
        <v>14</v>
      </c>
      <c r="B31" s="116"/>
      <c r="C31" s="116"/>
    </row>
    <row r="32" spans="1:3" x14ac:dyDescent="0.2">
      <c r="B32" s="117" t="s">
        <v>15</v>
      </c>
      <c r="C32" s="117"/>
    </row>
    <row r="34" spans="1:3" x14ac:dyDescent="0.2">
      <c r="A34" s="1" t="s">
        <v>53</v>
      </c>
      <c r="B34" s="17"/>
      <c r="C34" s="17"/>
    </row>
    <row r="35" spans="1:3" x14ac:dyDescent="0.2">
      <c r="A35" s="17"/>
      <c r="B35" s="17"/>
      <c r="C35" s="17"/>
    </row>
    <row r="36" spans="1:3" x14ac:dyDescent="0.2">
      <c r="A36" s="1" t="s">
        <v>532</v>
      </c>
    </row>
  </sheetData>
  <mergeCells count="5">
    <mergeCell ref="B32:C32"/>
    <mergeCell ref="B4:C4"/>
    <mergeCell ref="B8:C8"/>
    <mergeCell ref="A28:B28"/>
    <mergeCell ref="B31:C31"/>
  </mergeCells>
  <conditionalFormatting sqref="C19 C26 C28">
    <cfRule type="cellIs" dxfId="163" priority="9" operator="equal">
      <formula>0</formula>
    </cfRule>
  </conditionalFormatting>
  <conditionalFormatting sqref="B13:B16">
    <cfRule type="cellIs" dxfId="162" priority="8" operator="equal">
      <formula>0</formula>
    </cfRule>
  </conditionalFormatting>
  <conditionalFormatting sqref="B19">
    <cfRule type="cellIs" dxfId="161" priority="7" operator="equal">
      <formula>0</formula>
    </cfRule>
  </conditionalFormatting>
  <conditionalFormatting sqref="B34">
    <cfRule type="cellIs" dxfId="160" priority="5" operator="equal">
      <formula>0</formula>
    </cfRule>
  </conditionalFormatting>
  <conditionalFormatting sqref="B31:C31">
    <cfRule type="cellIs" dxfId="159" priority="3" operator="equal">
      <formula>0</formula>
    </cfRule>
  </conditionalFormatting>
  <conditionalFormatting sqref="A19">
    <cfRule type="cellIs" dxfId="158" priority="2" operator="equal">
      <formula>0</formula>
    </cfRule>
  </conditionalFormatting>
  <conditionalFormatting sqref="A36">
    <cfRule type="containsText" dxfId="157" priority="1" operator="containsText" text="Tāme sastādīta 20__. gada __. _________">
      <formula>NOT(ISERROR(SEARCH("Tāme sastādīta 20__. gada __. _________",A36)))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52A43-B4C7-4247-B899-4F316ECA05DF}">
  <sheetPr codeName="Sheet2"/>
  <dimension ref="A1:I51"/>
  <sheetViews>
    <sheetView topLeftCell="A7" workbookViewId="0">
      <selection activeCell="D25" sqref="D25"/>
    </sheetView>
  </sheetViews>
  <sheetFormatPr defaultColWidth="3.6640625" defaultRowHeight="10.199999999999999" x14ac:dyDescent="0.2"/>
  <cols>
    <col min="1" max="1" width="4" style="1" customWidth="1"/>
    <col min="2" max="2" width="5.33203125" style="1" customWidth="1"/>
    <col min="3" max="3" width="28.44140625" style="1" customWidth="1"/>
    <col min="4" max="4" width="6.88671875" style="1" customWidth="1"/>
    <col min="5" max="5" width="11.88671875" style="1" customWidth="1"/>
    <col min="6" max="6" width="9.88671875" style="1" customWidth="1"/>
    <col min="7" max="7" width="10" style="1" customWidth="1"/>
    <col min="8" max="8" width="8.6640625" style="1" customWidth="1"/>
    <col min="9" max="188" width="9.109375" style="1" customWidth="1"/>
    <col min="189" max="189" width="3.6640625" style="1"/>
    <col min="190" max="190" width="4.5546875" style="1" customWidth="1"/>
    <col min="191" max="191" width="5.88671875" style="1" customWidth="1"/>
    <col min="192" max="192" width="36" style="1" customWidth="1"/>
    <col min="193" max="193" width="9.6640625" style="1" customWidth="1"/>
    <col min="194" max="194" width="11.88671875" style="1" customWidth="1"/>
    <col min="195" max="195" width="9" style="1" customWidth="1"/>
    <col min="196" max="196" width="9.6640625" style="1" customWidth="1"/>
    <col min="197" max="197" width="9.33203125" style="1" customWidth="1"/>
    <col min="198" max="198" width="8.6640625" style="1" customWidth="1"/>
    <col min="199" max="199" width="6.88671875" style="1" customWidth="1"/>
    <col min="200" max="444" width="9.109375" style="1" customWidth="1"/>
    <col min="445" max="445" width="3.6640625" style="1"/>
    <col min="446" max="446" width="4.5546875" style="1" customWidth="1"/>
    <col min="447" max="447" width="5.88671875" style="1" customWidth="1"/>
    <col min="448" max="448" width="36" style="1" customWidth="1"/>
    <col min="449" max="449" width="9.6640625" style="1" customWidth="1"/>
    <col min="450" max="450" width="11.88671875" style="1" customWidth="1"/>
    <col min="451" max="451" width="9" style="1" customWidth="1"/>
    <col min="452" max="452" width="9.6640625" style="1" customWidth="1"/>
    <col min="453" max="453" width="9.33203125" style="1" customWidth="1"/>
    <col min="454" max="454" width="8.6640625" style="1" customWidth="1"/>
    <col min="455" max="455" width="6.88671875" style="1" customWidth="1"/>
    <col min="456" max="700" width="9.109375" style="1" customWidth="1"/>
    <col min="701" max="701" width="3.6640625" style="1"/>
    <col min="702" max="702" width="4.5546875" style="1" customWidth="1"/>
    <col min="703" max="703" width="5.88671875" style="1" customWidth="1"/>
    <col min="704" max="704" width="36" style="1" customWidth="1"/>
    <col min="705" max="705" width="9.6640625" style="1" customWidth="1"/>
    <col min="706" max="706" width="11.88671875" style="1" customWidth="1"/>
    <col min="707" max="707" width="9" style="1" customWidth="1"/>
    <col min="708" max="708" width="9.6640625" style="1" customWidth="1"/>
    <col min="709" max="709" width="9.33203125" style="1" customWidth="1"/>
    <col min="710" max="710" width="8.6640625" style="1" customWidth="1"/>
    <col min="711" max="711" width="6.88671875" style="1" customWidth="1"/>
    <col min="712" max="956" width="9.109375" style="1" customWidth="1"/>
    <col min="957" max="957" width="3.6640625" style="1"/>
    <col min="958" max="958" width="4.5546875" style="1" customWidth="1"/>
    <col min="959" max="959" width="5.88671875" style="1" customWidth="1"/>
    <col min="960" max="960" width="36" style="1" customWidth="1"/>
    <col min="961" max="961" width="9.6640625" style="1" customWidth="1"/>
    <col min="962" max="962" width="11.88671875" style="1" customWidth="1"/>
    <col min="963" max="963" width="9" style="1" customWidth="1"/>
    <col min="964" max="964" width="9.6640625" style="1" customWidth="1"/>
    <col min="965" max="965" width="9.33203125" style="1" customWidth="1"/>
    <col min="966" max="966" width="8.6640625" style="1" customWidth="1"/>
    <col min="967" max="967" width="6.88671875" style="1" customWidth="1"/>
    <col min="968" max="1212" width="9.109375" style="1" customWidth="1"/>
    <col min="1213" max="1213" width="3.6640625" style="1"/>
    <col min="1214" max="1214" width="4.5546875" style="1" customWidth="1"/>
    <col min="1215" max="1215" width="5.88671875" style="1" customWidth="1"/>
    <col min="1216" max="1216" width="36" style="1" customWidth="1"/>
    <col min="1217" max="1217" width="9.6640625" style="1" customWidth="1"/>
    <col min="1218" max="1218" width="11.88671875" style="1" customWidth="1"/>
    <col min="1219" max="1219" width="9" style="1" customWidth="1"/>
    <col min="1220" max="1220" width="9.6640625" style="1" customWidth="1"/>
    <col min="1221" max="1221" width="9.33203125" style="1" customWidth="1"/>
    <col min="1222" max="1222" width="8.6640625" style="1" customWidth="1"/>
    <col min="1223" max="1223" width="6.88671875" style="1" customWidth="1"/>
    <col min="1224" max="1468" width="9.109375" style="1" customWidth="1"/>
    <col min="1469" max="1469" width="3.6640625" style="1"/>
    <col min="1470" max="1470" width="4.5546875" style="1" customWidth="1"/>
    <col min="1471" max="1471" width="5.88671875" style="1" customWidth="1"/>
    <col min="1472" max="1472" width="36" style="1" customWidth="1"/>
    <col min="1473" max="1473" width="9.6640625" style="1" customWidth="1"/>
    <col min="1474" max="1474" width="11.88671875" style="1" customWidth="1"/>
    <col min="1475" max="1475" width="9" style="1" customWidth="1"/>
    <col min="1476" max="1476" width="9.6640625" style="1" customWidth="1"/>
    <col min="1477" max="1477" width="9.33203125" style="1" customWidth="1"/>
    <col min="1478" max="1478" width="8.6640625" style="1" customWidth="1"/>
    <col min="1479" max="1479" width="6.88671875" style="1" customWidth="1"/>
    <col min="1480" max="1724" width="9.109375" style="1" customWidth="1"/>
    <col min="1725" max="1725" width="3.6640625" style="1"/>
    <col min="1726" max="1726" width="4.5546875" style="1" customWidth="1"/>
    <col min="1727" max="1727" width="5.88671875" style="1" customWidth="1"/>
    <col min="1728" max="1728" width="36" style="1" customWidth="1"/>
    <col min="1729" max="1729" width="9.6640625" style="1" customWidth="1"/>
    <col min="1730" max="1730" width="11.88671875" style="1" customWidth="1"/>
    <col min="1731" max="1731" width="9" style="1" customWidth="1"/>
    <col min="1732" max="1732" width="9.6640625" style="1" customWidth="1"/>
    <col min="1733" max="1733" width="9.33203125" style="1" customWidth="1"/>
    <col min="1734" max="1734" width="8.6640625" style="1" customWidth="1"/>
    <col min="1735" max="1735" width="6.88671875" style="1" customWidth="1"/>
    <col min="1736" max="1980" width="9.109375" style="1" customWidth="1"/>
    <col min="1981" max="1981" width="3.6640625" style="1"/>
    <col min="1982" max="1982" width="4.5546875" style="1" customWidth="1"/>
    <col min="1983" max="1983" width="5.88671875" style="1" customWidth="1"/>
    <col min="1984" max="1984" width="36" style="1" customWidth="1"/>
    <col min="1985" max="1985" width="9.6640625" style="1" customWidth="1"/>
    <col min="1986" max="1986" width="11.88671875" style="1" customWidth="1"/>
    <col min="1987" max="1987" width="9" style="1" customWidth="1"/>
    <col min="1988" max="1988" width="9.6640625" style="1" customWidth="1"/>
    <col min="1989" max="1989" width="9.33203125" style="1" customWidth="1"/>
    <col min="1990" max="1990" width="8.6640625" style="1" customWidth="1"/>
    <col min="1991" max="1991" width="6.88671875" style="1" customWidth="1"/>
    <col min="1992" max="2236" width="9.109375" style="1" customWidth="1"/>
    <col min="2237" max="2237" width="3.6640625" style="1"/>
    <col min="2238" max="2238" width="4.5546875" style="1" customWidth="1"/>
    <col min="2239" max="2239" width="5.88671875" style="1" customWidth="1"/>
    <col min="2240" max="2240" width="36" style="1" customWidth="1"/>
    <col min="2241" max="2241" width="9.6640625" style="1" customWidth="1"/>
    <col min="2242" max="2242" width="11.88671875" style="1" customWidth="1"/>
    <col min="2243" max="2243" width="9" style="1" customWidth="1"/>
    <col min="2244" max="2244" width="9.6640625" style="1" customWidth="1"/>
    <col min="2245" max="2245" width="9.33203125" style="1" customWidth="1"/>
    <col min="2246" max="2246" width="8.6640625" style="1" customWidth="1"/>
    <col min="2247" max="2247" width="6.88671875" style="1" customWidth="1"/>
    <col min="2248" max="2492" width="9.109375" style="1" customWidth="1"/>
    <col min="2493" max="2493" width="3.6640625" style="1"/>
    <col min="2494" max="2494" width="4.5546875" style="1" customWidth="1"/>
    <col min="2495" max="2495" width="5.88671875" style="1" customWidth="1"/>
    <col min="2496" max="2496" width="36" style="1" customWidth="1"/>
    <col min="2497" max="2497" width="9.6640625" style="1" customWidth="1"/>
    <col min="2498" max="2498" width="11.88671875" style="1" customWidth="1"/>
    <col min="2499" max="2499" width="9" style="1" customWidth="1"/>
    <col min="2500" max="2500" width="9.6640625" style="1" customWidth="1"/>
    <col min="2501" max="2501" width="9.33203125" style="1" customWidth="1"/>
    <col min="2502" max="2502" width="8.6640625" style="1" customWidth="1"/>
    <col min="2503" max="2503" width="6.88671875" style="1" customWidth="1"/>
    <col min="2504" max="2748" width="9.109375" style="1" customWidth="1"/>
    <col min="2749" max="2749" width="3.6640625" style="1"/>
    <col min="2750" max="2750" width="4.5546875" style="1" customWidth="1"/>
    <col min="2751" max="2751" width="5.88671875" style="1" customWidth="1"/>
    <col min="2752" max="2752" width="36" style="1" customWidth="1"/>
    <col min="2753" max="2753" width="9.6640625" style="1" customWidth="1"/>
    <col min="2754" max="2754" width="11.88671875" style="1" customWidth="1"/>
    <col min="2755" max="2755" width="9" style="1" customWidth="1"/>
    <col min="2756" max="2756" width="9.6640625" style="1" customWidth="1"/>
    <col min="2757" max="2757" width="9.33203125" style="1" customWidth="1"/>
    <col min="2758" max="2758" width="8.6640625" style="1" customWidth="1"/>
    <col min="2759" max="2759" width="6.88671875" style="1" customWidth="1"/>
    <col min="2760" max="3004" width="9.109375" style="1" customWidth="1"/>
    <col min="3005" max="3005" width="3.6640625" style="1"/>
    <col min="3006" max="3006" width="4.5546875" style="1" customWidth="1"/>
    <col min="3007" max="3007" width="5.88671875" style="1" customWidth="1"/>
    <col min="3008" max="3008" width="36" style="1" customWidth="1"/>
    <col min="3009" max="3009" width="9.6640625" style="1" customWidth="1"/>
    <col min="3010" max="3010" width="11.88671875" style="1" customWidth="1"/>
    <col min="3011" max="3011" width="9" style="1" customWidth="1"/>
    <col min="3012" max="3012" width="9.6640625" style="1" customWidth="1"/>
    <col min="3013" max="3013" width="9.33203125" style="1" customWidth="1"/>
    <col min="3014" max="3014" width="8.6640625" style="1" customWidth="1"/>
    <col min="3015" max="3015" width="6.88671875" style="1" customWidth="1"/>
    <col min="3016" max="3260" width="9.109375" style="1" customWidth="1"/>
    <col min="3261" max="3261" width="3.6640625" style="1"/>
    <col min="3262" max="3262" width="4.5546875" style="1" customWidth="1"/>
    <col min="3263" max="3263" width="5.88671875" style="1" customWidth="1"/>
    <col min="3264" max="3264" width="36" style="1" customWidth="1"/>
    <col min="3265" max="3265" width="9.6640625" style="1" customWidth="1"/>
    <col min="3266" max="3266" width="11.88671875" style="1" customWidth="1"/>
    <col min="3267" max="3267" width="9" style="1" customWidth="1"/>
    <col min="3268" max="3268" width="9.6640625" style="1" customWidth="1"/>
    <col min="3269" max="3269" width="9.33203125" style="1" customWidth="1"/>
    <col min="3270" max="3270" width="8.6640625" style="1" customWidth="1"/>
    <col min="3271" max="3271" width="6.88671875" style="1" customWidth="1"/>
    <col min="3272" max="3516" width="9.109375" style="1" customWidth="1"/>
    <col min="3517" max="3517" width="3.6640625" style="1"/>
    <col min="3518" max="3518" width="4.5546875" style="1" customWidth="1"/>
    <col min="3519" max="3519" width="5.88671875" style="1" customWidth="1"/>
    <col min="3520" max="3520" width="36" style="1" customWidth="1"/>
    <col min="3521" max="3521" width="9.6640625" style="1" customWidth="1"/>
    <col min="3522" max="3522" width="11.88671875" style="1" customWidth="1"/>
    <col min="3523" max="3523" width="9" style="1" customWidth="1"/>
    <col min="3524" max="3524" width="9.6640625" style="1" customWidth="1"/>
    <col min="3525" max="3525" width="9.33203125" style="1" customWidth="1"/>
    <col min="3526" max="3526" width="8.6640625" style="1" customWidth="1"/>
    <col min="3527" max="3527" width="6.88671875" style="1" customWidth="1"/>
    <col min="3528" max="3772" width="9.109375" style="1" customWidth="1"/>
    <col min="3773" max="3773" width="3.6640625" style="1"/>
    <col min="3774" max="3774" width="4.5546875" style="1" customWidth="1"/>
    <col min="3775" max="3775" width="5.88671875" style="1" customWidth="1"/>
    <col min="3776" max="3776" width="36" style="1" customWidth="1"/>
    <col min="3777" max="3777" width="9.6640625" style="1" customWidth="1"/>
    <col min="3778" max="3778" width="11.88671875" style="1" customWidth="1"/>
    <col min="3779" max="3779" width="9" style="1" customWidth="1"/>
    <col min="3780" max="3780" width="9.6640625" style="1" customWidth="1"/>
    <col min="3781" max="3781" width="9.33203125" style="1" customWidth="1"/>
    <col min="3782" max="3782" width="8.6640625" style="1" customWidth="1"/>
    <col min="3783" max="3783" width="6.88671875" style="1" customWidth="1"/>
    <col min="3784" max="4028" width="9.109375" style="1" customWidth="1"/>
    <col min="4029" max="4029" width="3.6640625" style="1"/>
    <col min="4030" max="4030" width="4.5546875" style="1" customWidth="1"/>
    <col min="4031" max="4031" width="5.88671875" style="1" customWidth="1"/>
    <col min="4032" max="4032" width="36" style="1" customWidth="1"/>
    <col min="4033" max="4033" width="9.6640625" style="1" customWidth="1"/>
    <col min="4034" max="4034" width="11.88671875" style="1" customWidth="1"/>
    <col min="4035" max="4035" width="9" style="1" customWidth="1"/>
    <col min="4036" max="4036" width="9.6640625" style="1" customWidth="1"/>
    <col min="4037" max="4037" width="9.33203125" style="1" customWidth="1"/>
    <col min="4038" max="4038" width="8.6640625" style="1" customWidth="1"/>
    <col min="4039" max="4039" width="6.88671875" style="1" customWidth="1"/>
    <col min="4040" max="4284" width="9.109375" style="1" customWidth="1"/>
    <col min="4285" max="4285" width="3.6640625" style="1"/>
    <col min="4286" max="4286" width="4.5546875" style="1" customWidth="1"/>
    <col min="4287" max="4287" width="5.88671875" style="1" customWidth="1"/>
    <col min="4288" max="4288" width="36" style="1" customWidth="1"/>
    <col min="4289" max="4289" width="9.6640625" style="1" customWidth="1"/>
    <col min="4290" max="4290" width="11.88671875" style="1" customWidth="1"/>
    <col min="4291" max="4291" width="9" style="1" customWidth="1"/>
    <col min="4292" max="4292" width="9.6640625" style="1" customWidth="1"/>
    <col min="4293" max="4293" width="9.33203125" style="1" customWidth="1"/>
    <col min="4294" max="4294" width="8.6640625" style="1" customWidth="1"/>
    <col min="4295" max="4295" width="6.88671875" style="1" customWidth="1"/>
    <col min="4296" max="4540" width="9.109375" style="1" customWidth="1"/>
    <col min="4541" max="4541" width="3.6640625" style="1"/>
    <col min="4542" max="4542" width="4.5546875" style="1" customWidth="1"/>
    <col min="4543" max="4543" width="5.88671875" style="1" customWidth="1"/>
    <col min="4544" max="4544" width="36" style="1" customWidth="1"/>
    <col min="4545" max="4545" width="9.6640625" style="1" customWidth="1"/>
    <col min="4546" max="4546" width="11.88671875" style="1" customWidth="1"/>
    <col min="4547" max="4547" width="9" style="1" customWidth="1"/>
    <col min="4548" max="4548" width="9.6640625" style="1" customWidth="1"/>
    <col min="4549" max="4549" width="9.33203125" style="1" customWidth="1"/>
    <col min="4550" max="4550" width="8.6640625" style="1" customWidth="1"/>
    <col min="4551" max="4551" width="6.88671875" style="1" customWidth="1"/>
    <col min="4552" max="4796" width="9.109375" style="1" customWidth="1"/>
    <col min="4797" max="4797" width="3.6640625" style="1"/>
    <col min="4798" max="4798" width="4.5546875" style="1" customWidth="1"/>
    <col min="4799" max="4799" width="5.88671875" style="1" customWidth="1"/>
    <col min="4800" max="4800" width="36" style="1" customWidth="1"/>
    <col min="4801" max="4801" width="9.6640625" style="1" customWidth="1"/>
    <col min="4802" max="4802" width="11.88671875" style="1" customWidth="1"/>
    <col min="4803" max="4803" width="9" style="1" customWidth="1"/>
    <col min="4804" max="4804" width="9.6640625" style="1" customWidth="1"/>
    <col min="4805" max="4805" width="9.33203125" style="1" customWidth="1"/>
    <col min="4806" max="4806" width="8.6640625" style="1" customWidth="1"/>
    <col min="4807" max="4807" width="6.88671875" style="1" customWidth="1"/>
    <col min="4808" max="5052" width="9.109375" style="1" customWidth="1"/>
    <col min="5053" max="5053" width="3.6640625" style="1"/>
    <col min="5054" max="5054" width="4.5546875" style="1" customWidth="1"/>
    <col min="5055" max="5055" width="5.88671875" style="1" customWidth="1"/>
    <col min="5056" max="5056" width="36" style="1" customWidth="1"/>
    <col min="5057" max="5057" width="9.6640625" style="1" customWidth="1"/>
    <col min="5058" max="5058" width="11.88671875" style="1" customWidth="1"/>
    <col min="5059" max="5059" width="9" style="1" customWidth="1"/>
    <col min="5060" max="5060" width="9.6640625" style="1" customWidth="1"/>
    <col min="5061" max="5061" width="9.33203125" style="1" customWidth="1"/>
    <col min="5062" max="5062" width="8.6640625" style="1" customWidth="1"/>
    <col min="5063" max="5063" width="6.88671875" style="1" customWidth="1"/>
    <col min="5064" max="5308" width="9.109375" style="1" customWidth="1"/>
    <col min="5309" max="5309" width="3.6640625" style="1"/>
    <col min="5310" max="5310" width="4.5546875" style="1" customWidth="1"/>
    <col min="5311" max="5311" width="5.88671875" style="1" customWidth="1"/>
    <col min="5312" max="5312" width="36" style="1" customWidth="1"/>
    <col min="5313" max="5313" width="9.6640625" style="1" customWidth="1"/>
    <col min="5314" max="5314" width="11.88671875" style="1" customWidth="1"/>
    <col min="5315" max="5315" width="9" style="1" customWidth="1"/>
    <col min="5316" max="5316" width="9.6640625" style="1" customWidth="1"/>
    <col min="5317" max="5317" width="9.33203125" style="1" customWidth="1"/>
    <col min="5318" max="5318" width="8.6640625" style="1" customWidth="1"/>
    <col min="5319" max="5319" width="6.88671875" style="1" customWidth="1"/>
    <col min="5320" max="5564" width="9.109375" style="1" customWidth="1"/>
    <col min="5565" max="5565" width="3.6640625" style="1"/>
    <col min="5566" max="5566" width="4.5546875" style="1" customWidth="1"/>
    <col min="5567" max="5567" width="5.88671875" style="1" customWidth="1"/>
    <col min="5568" max="5568" width="36" style="1" customWidth="1"/>
    <col min="5569" max="5569" width="9.6640625" style="1" customWidth="1"/>
    <col min="5570" max="5570" width="11.88671875" style="1" customWidth="1"/>
    <col min="5571" max="5571" width="9" style="1" customWidth="1"/>
    <col min="5572" max="5572" width="9.6640625" style="1" customWidth="1"/>
    <col min="5573" max="5573" width="9.33203125" style="1" customWidth="1"/>
    <col min="5574" max="5574" width="8.6640625" style="1" customWidth="1"/>
    <col min="5575" max="5575" width="6.88671875" style="1" customWidth="1"/>
    <col min="5576" max="5820" width="9.109375" style="1" customWidth="1"/>
    <col min="5821" max="5821" width="3.6640625" style="1"/>
    <col min="5822" max="5822" width="4.5546875" style="1" customWidth="1"/>
    <col min="5823" max="5823" width="5.88671875" style="1" customWidth="1"/>
    <col min="5824" max="5824" width="36" style="1" customWidth="1"/>
    <col min="5825" max="5825" width="9.6640625" style="1" customWidth="1"/>
    <col min="5826" max="5826" width="11.88671875" style="1" customWidth="1"/>
    <col min="5827" max="5827" width="9" style="1" customWidth="1"/>
    <col min="5828" max="5828" width="9.6640625" style="1" customWidth="1"/>
    <col min="5829" max="5829" width="9.33203125" style="1" customWidth="1"/>
    <col min="5830" max="5830" width="8.6640625" style="1" customWidth="1"/>
    <col min="5831" max="5831" width="6.88671875" style="1" customWidth="1"/>
    <col min="5832" max="6076" width="9.109375" style="1" customWidth="1"/>
    <col min="6077" max="6077" width="3.6640625" style="1"/>
    <col min="6078" max="6078" width="4.5546875" style="1" customWidth="1"/>
    <col min="6079" max="6079" width="5.88671875" style="1" customWidth="1"/>
    <col min="6080" max="6080" width="36" style="1" customWidth="1"/>
    <col min="6081" max="6081" width="9.6640625" style="1" customWidth="1"/>
    <col min="6082" max="6082" width="11.88671875" style="1" customWidth="1"/>
    <col min="6083" max="6083" width="9" style="1" customWidth="1"/>
    <col min="6084" max="6084" width="9.6640625" style="1" customWidth="1"/>
    <col min="6085" max="6085" width="9.33203125" style="1" customWidth="1"/>
    <col min="6086" max="6086" width="8.6640625" style="1" customWidth="1"/>
    <col min="6087" max="6087" width="6.88671875" style="1" customWidth="1"/>
    <col min="6088" max="6332" width="9.109375" style="1" customWidth="1"/>
    <col min="6333" max="6333" width="3.6640625" style="1"/>
    <col min="6334" max="6334" width="4.5546875" style="1" customWidth="1"/>
    <col min="6335" max="6335" width="5.88671875" style="1" customWidth="1"/>
    <col min="6336" max="6336" width="36" style="1" customWidth="1"/>
    <col min="6337" max="6337" width="9.6640625" style="1" customWidth="1"/>
    <col min="6338" max="6338" width="11.88671875" style="1" customWidth="1"/>
    <col min="6339" max="6339" width="9" style="1" customWidth="1"/>
    <col min="6340" max="6340" width="9.6640625" style="1" customWidth="1"/>
    <col min="6341" max="6341" width="9.33203125" style="1" customWidth="1"/>
    <col min="6342" max="6342" width="8.6640625" style="1" customWidth="1"/>
    <col min="6343" max="6343" width="6.88671875" style="1" customWidth="1"/>
    <col min="6344" max="6588" width="9.109375" style="1" customWidth="1"/>
    <col min="6589" max="6589" width="3.6640625" style="1"/>
    <col min="6590" max="6590" width="4.5546875" style="1" customWidth="1"/>
    <col min="6591" max="6591" width="5.88671875" style="1" customWidth="1"/>
    <col min="6592" max="6592" width="36" style="1" customWidth="1"/>
    <col min="6593" max="6593" width="9.6640625" style="1" customWidth="1"/>
    <col min="6594" max="6594" width="11.88671875" style="1" customWidth="1"/>
    <col min="6595" max="6595" width="9" style="1" customWidth="1"/>
    <col min="6596" max="6596" width="9.6640625" style="1" customWidth="1"/>
    <col min="6597" max="6597" width="9.33203125" style="1" customWidth="1"/>
    <col min="6598" max="6598" width="8.6640625" style="1" customWidth="1"/>
    <col min="6599" max="6599" width="6.88671875" style="1" customWidth="1"/>
    <col min="6600" max="6844" width="9.109375" style="1" customWidth="1"/>
    <col min="6845" max="6845" width="3.6640625" style="1"/>
    <col min="6846" max="6846" width="4.5546875" style="1" customWidth="1"/>
    <col min="6847" max="6847" width="5.88671875" style="1" customWidth="1"/>
    <col min="6848" max="6848" width="36" style="1" customWidth="1"/>
    <col min="6849" max="6849" width="9.6640625" style="1" customWidth="1"/>
    <col min="6850" max="6850" width="11.88671875" style="1" customWidth="1"/>
    <col min="6851" max="6851" width="9" style="1" customWidth="1"/>
    <col min="6852" max="6852" width="9.6640625" style="1" customWidth="1"/>
    <col min="6853" max="6853" width="9.33203125" style="1" customWidth="1"/>
    <col min="6854" max="6854" width="8.6640625" style="1" customWidth="1"/>
    <col min="6855" max="6855" width="6.88671875" style="1" customWidth="1"/>
    <col min="6856" max="7100" width="9.109375" style="1" customWidth="1"/>
    <col min="7101" max="7101" width="3.6640625" style="1"/>
    <col min="7102" max="7102" width="4.5546875" style="1" customWidth="1"/>
    <col min="7103" max="7103" width="5.88671875" style="1" customWidth="1"/>
    <col min="7104" max="7104" width="36" style="1" customWidth="1"/>
    <col min="7105" max="7105" width="9.6640625" style="1" customWidth="1"/>
    <col min="7106" max="7106" width="11.88671875" style="1" customWidth="1"/>
    <col min="7107" max="7107" width="9" style="1" customWidth="1"/>
    <col min="7108" max="7108" width="9.6640625" style="1" customWidth="1"/>
    <col min="7109" max="7109" width="9.33203125" style="1" customWidth="1"/>
    <col min="7110" max="7110" width="8.6640625" style="1" customWidth="1"/>
    <col min="7111" max="7111" width="6.88671875" style="1" customWidth="1"/>
    <col min="7112" max="7356" width="9.109375" style="1" customWidth="1"/>
    <col min="7357" max="7357" width="3.6640625" style="1"/>
    <col min="7358" max="7358" width="4.5546875" style="1" customWidth="1"/>
    <col min="7359" max="7359" width="5.88671875" style="1" customWidth="1"/>
    <col min="7360" max="7360" width="36" style="1" customWidth="1"/>
    <col min="7361" max="7361" width="9.6640625" style="1" customWidth="1"/>
    <col min="7362" max="7362" width="11.88671875" style="1" customWidth="1"/>
    <col min="7363" max="7363" width="9" style="1" customWidth="1"/>
    <col min="7364" max="7364" width="9.6640625" style="1" customWidth="1"/>
    <col min="7365" max="7365" width="9.33203125" style="1" customWidth="1"/>
    <col min="7366" max="7366" width="8.6640625" style="1" customWidth="1"/>
    <col min="7367" max="7367" width="6.88671875" style="1" customWidth="1"/>
    <col min="7368" max="7612" width="9.109375" style="1" customWidth="1"/>
    <col min="7613" max="7613" width="3.6640625" style="1"/>
    <col min="7614" max="7614" width="4.5546875" style="1" customWidth="1"/>
    <col min="7615" max="7615" width="5.88671875" style="1" customWidth="1"/>
    <col min="7616" max="7616" width="36" style="1" customWidth="1"/>
    <col min="7617" max="7617" width="9.6640625" style="1" customWidth="1"/>
    <col min="7618" max="7618" width="11.88671875" style="1" customWidth="1"/>
    <col min="7619" max="7619" width="9" style="1" customWidth="1"/>
    <col min="7620" max="7620" width="9.6640625" style="1" customWidth="1"/>
    <col min="7621" max="7621" width="9.33203125" style="1" customWidth="1"/>
    <col min="7622" max="7622" width="8.6640625" style="1" customWidth="1"/>
    <col min="7623" max="7623" width="6.88671875" style="1" customWidth="1"/>
    <col min="7624" max="7868" width="9.109375" style="1" customWidth="1"/>
    <col min="7869" max="7869" width="3.6640625" style="1"/>
    <col min="7870" max="7870" width="4.5546875" style="1" customWidth="1"/>
    <col min="7871" max="7871" width="5.88671875" style="1" customWidth="1"/>
    <col min="7872" max="7872" width="36" style="1" customWidth="1"/>
    <col min="7873" max="7873" width="9.6640625" style="1" customWidth="1"/>
    <col min="7874" max="7874" width="11.88671875" style="1" customWidth="1"/>
    <col min="7875" max="7875" width="9" style="1" customWidth="1"/>
    <col min="7876" max="7876" width="9.6640625" style="1" customWidth="1"/>
    <col min="7877" max="7877" width="9.33203125" style="1" customWidth="1"/>
    <col min="7878" max="7878" width="8.6640625" style="1" customWidth="1"/>
    <col min="7879" max="7879" width="6.88671875" style="1" customWidth="1"/>
    <col min="7880" max="8124" width="9.109375" style="1" customWidth="1"/>
    <col min="8125" max="8125" width="3.6640625" style="1"/>
    <col min="8126" max="8126" width="4.5546875" style="1" customWidth="1"/>
    <col min="8127" max="8127" width="5.88671875" style="1" customWidth="1"/>
    <col min="8128" max="8128" width="36" style="1" customWidth="1"/>
    <col min="8129" max="8129" width="9.6640625" style="1" customWidth="1"/>
    <col min="8130" max="8130" width="11.88671875" style="1" customWidth="1"/>
    <col min="8131" max="8131" width="9" style="1" customWidth="1"/>
    <col min="8132" max="8132" width="9.6640625" style="1" customWidth="1"/>
    <col min="8133" max="8133" width="9.33203125" style="1" customWidth="1"/>
    <col min="8134" max="8134" width="8.6640625" style="1" customWidth="1"/>
    <col min="8135" max="8135" width="6.88671875" style="1" customWidth="1"/>
    <col min="8136" max="8380" width="9.109375" style="1" customWidth="1"/>
    <col min="8381" max="8381" width="3.6640625" style="1"/>
    <col min="8382" max="8382" width="4.5546875" style="1" customWidth="1"/>
    <col min="8383" max="8383" width="5.88671875" style="1" customWidth="1"/>
    <col min="8384" max="8384" width="36" style="1" customWidth="1"/>
    <col min="8385" max="8385" width="9.6640625" style="1" customWidth="1"/>
    <col min="8386" max="8386" width="11.88671875" style="1" customWidth="1"/>
    <col min="8387" max="8387" width="9" style="1" customWidth="1"/>
    <col min="8388" max="8388" width="9.6640625" style="1" customWidth="1"/>
    <col min="8389" max="8389" width="9.33203125" style="1" customWidth="1"/>
    <col min="8390" max="8390" width="8.6640625" style="1" customWidth="1"/>
    <col min="8391" max="8391" width="6.88671875" style="1" customWidth="1"/>
    <col min="8392" max="8636" width="9.109375" style="1" customWidth="1"/>
    <col min="8637" max="8637" width="3.6640625" style="1"/>
    <col min="8638" max="8638" width="4.5546875" style="1" customWidth="1"/>
    <col min="8639" max="8639" width="5.88671875" style="1" customWidth="1"/>
    <col min="8640" max="8640" width="36" style="1" customWidth="1"/>
    <col min="8641" max="8641" width="9.6640625" style="1" customWidth="1"/>
    <col min="8642" max="8642" width="11.88671875" style="1" customWidth="1"/>
    <col min="8643" max="8643" width="9" style="1" customWidth="1"/>
    <col min="8644" max="8644" width="9.6640625" style="1" customWidth="1"/>
    <col min="8645" max="8645" width="9.33203125" style="1" customWidth="1"/>
    <col min="8646" max="8646" width="8.6640625" style="1" customWidth="1"/>
    <col min="8647" max="8647" width="6.88671875" style="1" customWidth="1"/>
    <col min="8648" max="8892" width="9.109375" style="1" customWidth="1"/>
    <col min="8893" max="8893" width="3.6640625" style="1"/>
    <col min="8894" max="8894" width="4.5546875" style="1" customWidth="1"/>
    <col min="8895" max="8895" width="5.88671875" style="1" customWidth="1"/>
    <col min="8896" max="8896" width="36" style="1" customWidth="1"/>
    <col min="8897" max="8897" width="9.6640625" style="1" customWidth="1"/>
    <col min="8898" max="8898" width="11.88671875" style="1" customWidth="1"/>
    <col min="8899" max="8899" width="9" style="1" customWidth="1"/>
    <col min="8900" max="8900" width="9.6640625" style="1" customWidth="1"/>
    <col min="8901" max="8901" width="9.33203125" style="1" customWidth="1"/>
    <col min="8902" max="8902" width="8.6640625" style="1" customWidth="1"/>
    <col min="8903" max="8903" width="6.88671875" style="1" customWidth="1"/>
    <col min="8904" max="9148" width="9.109375" style="1" customWidth="1"/>
    <col min="9149" max="9149" width="3.6640625" style="1"/>
    <col min="9150" max="9150" width="4.5546875" style="1" customWidth="1"/>
    <col min="9151" max="9151" width="5.88671875" style="1" customWidth="1"/>
    <col min="9152" max="9152" width="36" style="1" customWidth="1"/>
    <col min="9153" max="9153" width="9.6640625" style="1" customWidth="1"/>
    <col min="9154" max="9154" width="11.88671875" style="1" customWidth="1"/>
    <col min="9155" max="9155" width="9" style="1" customWidth="1"/>
    <col min="9156" max="9156" width="9.6640625" style="1" customWidth="1"/>
    <col min="9157" max="9157" width="9.33203125" style="1" customWidth="1"/>
    <col min="9158" max="9158" width="8.6640625" style="1" customWidth="1"/>
    <col min="9159" max="9159" width="6.88671875" style="1" customWidth="1"/>
    <col min="9160" max="9404" width="9.109375" style="1" customWidth="1"/>
    <col min="9405" max="9405" width="3.6640625" style="1"/>
    <col min="9406" max="9406" width="4.5546875" style="1" customWidth="1"/>
    <col min="9407" max="9407" width="5.88671875" style="1" customWidth="1"/>
    <col min="9408" max="9408" width="36" style="1" customWidth="1"/>
    <col min="9409" max="9409" width="9.6640625" style="1" customWidth="1"/>
    <col min="9410" max="9410" width="11.88671875" style="1" customWidth="1"/>
    <col min="9411" max="9411" width="9" style="1" customWidth="1"/>
    <col min="9412" max="9412" width="9.6640625" style="1" customWidth="1"/>
    <col min="9413" max="9413" width="9.33203125" style="1" customWidth="1"/>
    <col min="9414" max="9414" width="8.6640625" style="1" customWidth="1"/>
    <col min="9415" max="9415" width="6.88671875" style="1" customWidth="1"/>
    <col min="9416" max="9660" width="9.109375" style="1" customWidth="1"/>
    <col min="9661" max="9661" width="3.6640625" style="1"/>
    <col min="9662" max="9662" width="4.5546875" style="1" customWidth="1"/>
    <col min="9663" max="9663" width="5.88671875" style="1" customWidth="1"/>
    <col min="9664" max="9664" width="36" style="1" customWidth="1"/>
    <col min="9665" max="9665" width="9.6640625" style="1" customWidth="1"/>
    <col min="9666" max="9666" width="11.88671875" style="1" customWidth="1"/>
    <col min="9667" max="9667" width="9" style="1" customWidth="1"/>
    <col min="9668" max="9668" width="9.6640625" style="1" customWidth="1"/>
    <col min="9669" max="9669" width="9.33203125" style="1" customWidth="1"/>
    <col min="9670" max="9670" width="8.6640625" style="1" customWidth="1"/>
    <col min="9671" max="9671" width="6.88671875" style="1" customWidth="1"/>
    <col min="9672" max="9916" width="9.109375" style="1" customWidth="1"/>
    <col min="9917" max="9917" width="3.6640625" style="1"/>
    <col min="9918" max="9918" width="4.5546875" style="1" customWidth="1"/>
    <col min="9919" max="9919" width="5.88671875" style="1" customWidth="1"/>
    <col min="9920" max="9920" width="36" style="1" customWidth="1"/>
    <col min="9921" max="9921" width="9.6640625" style="1" customWidth="1"/>
    <col min="9922" max="9922" width="11.88671875" style="1" customWidth="1"/>
    <col min="9923" max="9923" width="9" style="1" customWidth="1"/>
    <col min="9924" max="9924" width="9.6640625" style="1" customWidth="1"/>
    <col min="9925" max="9925" width="9.33203125" style="1" customWidth="1"/>
    <col min="9926" max="9926" width="8.6640625" style="1" customWidth="1"/>
    <col min="9927" max="9927" width="6.88671875" style="1" customWidth="1"/>
    <col min="9928" max="10172" width="9.109375" style="1" customWidth="1"/>
    <col min="10173" max="10173" width="3.6640625" style="1"/>
    <col min="10174" max="10174" width="4.5546875" style="1" customWidth="1"/>
    <col min="10175" max="10175" width="5.88671875" style="1" customWidth="1"/>
    <col min="10176" max="10176" width="36" style="1" customWidth="1"/>
    <col min="10177" max="10177" width="9.6640625" style="1" customWidth="1"/>
    <col min="10178" max="10178" width="11.88671875" style="1" customWidth="1"/>
    <col min="10179" max="10179" width="9" style="1" customWidth="1"/>
    <col min="10180" max="10180" width="9.6640625" style="1" customWidth="1"/>
    <col min="10181" max="10181" width="9.33203125" style="1" customWidth="1"/>
    <col min="10182" max="10182" width="8.6640625" style="1" customWidth="1"/>
    <col min="10183" max="10183" width="6.88671875" style="1" customWidth="1"/>
    <col min="10184" max="10428" width="9.109375" style="1" customWidth="1"/>
    <col min="10429" max="10429" width="3.6640625" style="1"/>
    <col min="10430" max="10430" width="4.5546875" style="1" customWidth="1"/>
    <col min="10431" max="10431" width="5.88671875" style="1" customWidth="1"/>
    <col min="10432" max="10432" width="36" style="1" customWidth="1"/>
    <col min="10433" max="10433" width="9.6640625" style="1" customWidth="1"/>
    <col min="10434" max="10434" width="11.88671875" style="1" customWidth="1"/>
    <col min="10435" max="10435" width="9" style="1" customWidth="1"/>
    <col min="10436" max="10436" width="9.6640625" style="1" customWidth="1"/>
    <col min="10437" max="10437" width="9.33203125" style="1" customWidth="1"/>
    <col min="10438" max="10438" width="8.6640625" style="1" customWidth="1"/>
    <col min="10439" max="10439" width="6.88671875" style="1" customWidth="1"/>
    <col min="10440" max="10684" width="9.109375" style="1" customWidth="1"/>
    <col min="10685" max="10685" width="3.6640625" style="1"/>
    <col min="10686" max="10686" width="4.5546875" style="1" customWidth="1"/>
    <col min="10687" max="10687" width="5.88671875" style="1" customWidth="1"/>
    <col min="10688" max="10688" width="36" style="1" customWidth="1"/>
    <col min="10689" max="10689" width="9.6640625" style="1" customWidth="1"/>
    <col min="10690" max="10690" width="11.88671875" style="1" customWidth="1"/>
    <col min="10691" max="10691" width="9" style="1" customWidth="1"/>
    <col min="10692" max="10692" width="9.6640625" style="1" customWidth="1"/>
    <col min="10693" max="10693" width="9.33203125" style="1" customWidth="1"/>
    <col min="10694" max="10694" width="8.6640625" style="1" customWidth="1"/>
    <col min="10695" max="10695" width="6.88671875" style="1" customWidth="1"/>
    <col min="10696" max="10940" width="9.109375" style="1" customWidth="1"/>
    <col min="10941" max="10941" width="3.6640625" style="1"/>
    <col min="10942" max="10942" width="4.5546875" style="1" customWidth="1"/>
    <col min="10943" max="10943" width="5.88671875" style="1" customWidth="1"/>
    <col min="10944" max="10944" width="36" style="1" customWidth="1"/>
    <col min="10945" max="10945" width="9.6640625" style="1" customWidth="1"/>
    <col min="10946" max="10946" width="11.88671875" style="1" customWidth="1"/>
    <col min="10947" max="10947" width="9" style="1" customWidth="1"/>
    <col min="10948" max="10948" width="9.6640625" style="1" customWidth="1"/>
    <col min="10949" max="10949" width="9.33203125" style="1" customWidth="1"/>
    <col min="10950" max="10950" width="8.6640625" style="1" customWidth="1"/>
    <col min="10951" max="10951" width="6.88671875" style="1" customWidth="1"/>
    <col min="10952" max="11196" width="9.109375" style="1" customWidth="1"/>
    <col min="11197" max="11197" width="3.6640625" style="1"/>
    <col min="11198" max="11198" width="4.5546875" style="1" customWidth="1"/>
    <col min="11199" max="11199" width="5.88671875" style="1" customWidth="1"/>
    <col min="11200" max="11200" width="36" style="1" customWidth="1"/>
    <col min="11201" max="11201" width="9.6640625" style="1" customWidth="1"/>
    <col min="11202" max="11202" width="11.88671875" style="1" customWidth="1"/>
    <col min="11203" max="11203" width="9" style="1" customWidth="1"/>
    <col min="11204" max="11204" width="9.6640625" style="1" customWidth="1"/>
    <col min="11205" max="11205" width="9.33203125" style="1" customWidth="1"/>
    <col min="11206" max="11206" width="8.6640625" style="1" customWidth="1"/>
    <col min="11207" max="11207" width="6.88671875" style="1" customWidth="1"/>
    <col min="11208" max="11452" width="9.109375" style="1" customWidth="1"/>
    <col min="11453" max="11453" width="3.6640625" style="1"/>
    <col min="11454" max="11454" width="4.5546875" style="1" customWidth="1"/>
    <col min="11455" max="11455" width="5.88671875" style="1" customWidth="1"/>
    <col min="11456" max="11456" width="36" style="1" customWidth="1"/>
    <col min="11457" max="11457" width="9.6640625" style="1" customWidth="1"/>
    <col min="11458" max="11458" width="11.88671875" style="1" customWidth="1"/>
    <col min="11459" max="11459" width="9" style="1" customWidth="1"/>
    <col min="11460" max="11460" width="9.6640625" style="1" customWidth="1"/>
    <col min="11461" max="11461" width="9.33203125" style="1" customWidth="1"/>
    <col min="11462" max="11462" width="8.6640625" style="1" customWidth="1"/>
    <col min="11463" max="11463" width="6.88671875" style="1" customWidth="1"/>
    <col min="11464" max="11708" width="9.109375" style="1" customWidth="1"/>
    <col min="11709" max="11709" width="3.6640625" style="1"/>
    <col min="11710" max="11710" width="4.5546875" style="1" customWidth="1"/>
    <col min="11711" max="11711" width="5.88671875" style="1" customWidth="1"/>
    <col min="11712" max="11712" width="36" style="1" customWidth="1"/>
    <col min="11713" max="11713" width="9.6640625" style="1" customWidth="1"/>
    <col min="11714" max="11714" width="11.88671875" style="1" customWidth="1"/>
    <col min="11715" max="11715" width="9" style="1" customWidth="1"/>
    <col min="11716" max="11716" width="9.6640625" style="1" customWidth="1"/>
    <col min="11717" max="11717" width="9.33203125" style="1" customWidth="1"/>
    <col min="11718" max="11718" width="8.6640625" style="1" customWidth="1"/>
    <col min="11719" max="11719" width="6.88671875" style="1" customWidth="1"/>
    <col min="11720" max="11964" width="9.109375" style="1" customWidth="1"/>
    <col min="11965" max="11965" width="3.6640625" style="1"/>
    <col min="11966" max="11966" width="4.5546875" style="1" customWidth="1"/>
    <col min="11967" max="11967" width="5.88671875" style="1" customWidth="1"/>
    <col min="11968" max="11968" width="36" style="1" customWidth="1"/>
    <col min="11969" max="11969" width="9.6640625" style="1" customWidth="1"/>
    <col min="11970" max="11970" width="11.88671875" style="1" customWidth="1"/>
    <col min="11971" max="11971" width="9" style="1" customWidth="1"/>
    <col min="11972" max="11972" width="9.6640625" style="1" customWidth="1"/>
    <col min="11973" max="11973" width="9.33203125" style="1" customWidth="1"/>
    <col min="11974" max="11974" width="8.6640625" style="1" customWidth="1"/>
    <col min="11975" max="11975" width="6.88671875" style="1" customWidth="1"/>
    <col min="11976" max="12220" width="9.109375" style="1" customWidth="1"/>
    <col min="12221" max="12221" width="3.6640625" style="1"/>
    <col min="12222" max="12222" width="4.5546875" style="1" customWidth="1"/>
    <col min="12223" max="12223" width="5.88671875" style="1" customWidth="1"/>
    <col min="12224" max="12224" width="36" style="1" customWidth="1"/>
    <col min="12225" max="12225" width="9.6640625" style="1" customWidth="1"/>
    <col min="12226" max="12226" width="11.88671875" style="1" customWidth="1"/>
    <col min="12227" max="12227" width="9" style="1" customWidth="1"/>
    <col min="12228" max="12228" width="9.6640625" style="1" customWidth="1"/>
    <col min="12229" max="12229" width="9.33203125" style="1" customWidth="1"/>
    <col min="12230" max="12230" width="8.6640625" style="1" customWidth="1"/>
    <col min="12231" max="12231" width="6.88671875" style="1" customWidth="1"/>
    <col min="12232" max="12476" width="9.109375" style="1" customWidth="1"/>
    <col min="12477" max="12477" width="3.6640625" style="1"/>
    <col min="12478" max="12478" width="4.5546875" style="1" customWidth="1"/>
    <col min="12479" max="12479" width="5.88671875" style="1" customWidth="1"/>
    <col min="12480" max="12480" width="36" style="1" customWidth="1"/>
    <col min="12481" max="12481" width="9.6640625" style="1" customWidth="1"/>
    <col min="12482" max="12482" width="11.88671875" style="1" customWidth="1"/>
    <col min="12483" max="12483" width="9" style="1" customWidth="1"/>
    <col min="12484" max="12484" width="9.6640625" style="1" customWidth="1"/>
    <col min="12485" max="12485" width="9.33203125" style="1" customWidth="1"/>
    <col min="12486" max="12486" width="8.6640625" style="1" customWidth="1"/>
    <col min="12487" max="12487" width="6.88671875" style="1" customWidth="1"/>
    <col min="12488" max="12732" width="9.109375" style="1" customWidth="1"/>
    <col min="12733" max="12733" width="3.6640625" style="1"/>
    <col min="12734" max="12734" width="4.5546875" style="1" customWidth="1"/>
    <col min="12735" max="12735" width="5.88671875" style="1" customWidth="1"/>
    <col min="12736" max="12736" width="36" style="1" customWidth="1"/>
    <col min="12737" max="12737" width="9.6640625" style="1" customWidth="1"/>
    <col min="12738" max="12738" width="11.88671875" style="1" customWidth="1"/>
    <col min="12739" max="12739" width="9" style="1" customWidth="1"/>
    <col min="12740" max="12740" width="9.6640625" style="1" customWidth="1"/>
    <col min="12741" max="12741" width="9.33203125" style="1" customWidth="1"/>
    <col min="12742" max="12742" width="8.6640625" style="1" customWidth="1"/>
    <col min="12743" max="12743" width="6.88671875" style="1" customWidth="1"/>
    <col min="12744" max="12988" width="9.109375" style="1" customWidth="1"/>
    <col min="12989" max="12989" width="3.6640625" style="1"/>
    <col min="12990" max="12990" width="4.5546875" style="1" customWidth="1"/>
    <col min="12991" max="12991" width="5.88671875" style="1" customWidth="1"/>
    <col min="12992" max="12992" width="36" style="1" customWidth="1"/>
    <col min="12993" max="12993" width="9.6640625" style="1" customWidth="1"/>
    <col min="12994" max="12994" width="11.88671875" style="1" customWidth="1"/>
    <col min="12995" max="12995" width="9" style="1" customWidth="1"/>
    <col min="12996" max="12996" width="9.6640625" style="1" customWidth="1"/>
    <col min="12997" max="12997" width="9.33203125" style="1" customWidth="1"/>
    <col min="12998" max="12998" width="8.6640625" style="1" customWidth="1"/>
    <col min="12999" max="12999" width="6.88671875" style="1" customWidth="1"/>
    <col min="13000" max="13244" width="9.109375" style="1" customWidth="1"/>
    <col min="13245" max="13245" width="3.6640625" style="1"/>
    <col min="13246" max="13246" width="4.5546875" style="1" customWidth="1"/>
    <col min="13247" max="13247" width="5.88671875" style="1" customWidth="1"/>
    <col min="13248" max="13248" width="36" style="1" customWidth="1"/>
    <col min="13249" max="13249" width="9.6640625" style="1" customWidth="1"/>
    <col min="13250" max="13250" width="11.88671875" style="1" customWidth="1"/>
    <col min="13251" max="13251" width="9" style="1" customWidth="1"/>
    <col min="13252" max="13252" width="9.6640625" style="1" customWidth="1"/>
    <col min="13253" max="13253" width="9.33203125" style="1" customWidth="1"/>
    <col min="13254" max="13254" width="8.6640625" style="1" customWidth="1"/>
    <col min="13255" max="13255" width="6.88671875" style="1" customWidth="1"/>
    <col min="13256" max="13500" width="9.109375" style="1" customWidth="1"/>
    <col min="13501" max="13501" width="3.6640625" style="1"/>
    <col min="13502" max="13502" width="4.5546875" style="1" customWidth="1"/>
    <col min="13503" max="13503" width="5.88671875" style="1" customWidth="1"/>
    <col min="13504" max="13504" width="36" style="1" customWidth="1"/>
    <col min="13505" max="13505" width="9.6640625" style="1" customWidth="1"/>
    <col min="13506" max="13506" width="11.88671875" style="1" customWidth="1"/>
    <col min="13507" max="13507" width="9" style="1" customWidth="1"/>
    <col min="13508" max="13508" width="9.6640625" style="1" customWidth="1"/>
    <col min="13509" max="13509" width="9.33203125" style="1" customWidth="1"/>
    <col min="13510" max="13510" width="8.6640625" style="1" customWidth="1"/>
    <col min="13511" max="13511" width="6.88671875" style="1" customWidth="1"/>
    <col min="13512" max="13756" width="9.109375" style="1" customWidth="1"/>
    <col min="13757" max="13757" width="3.6640625" style="1"/>
    <col min="13758" max="13758" width="4.5546875" style="1" customWidth="1"/>
    <col min="13759" max="13759" width="5.88671875" style="1" customWidth="1"/>
    <col min="13760" max="13760" width="36" style="1" customWidth="1"/>
    <col min="13761" max="13761" width="9.6640625" style="1" customWidth="1"/>
    <col min="13762" max="13762" width="11.88671875" style="1" customWidth="1"/>
    <col min="13763" max="13763" width="9" style="1" customWidth="1"/>
    <col min="13764" max="13764" width="9.6640625" style="1" customWidth="1"/>
    <col min="13765" max="13765" width="9.33203125" style="1" customWidth="1"/>
    <col min="13766" max="13766" width="8.6640625" style="1" customWidth="1"/>
    <col min="13767" max="13767" width="6.88671875" style="1" customWidth="1"/>
    <col min="13768" max="14012" width="9.109375" style="1" customWidth="1"/>
    <col min="14013" max="14013" width="3.6640625" style="1"/>
    <col min="14014" max="14014" width="4.5546875" style="1" customWidth="1"/>
    <col min="14015" max="14015" width="5.88671875" style="1" customWidth="1"/>
    <col min="14016" max="14016" width="36" style="1" customWidth="1"/>
    <col min="14017" max="14017" width="9.6640625" style="1" customWidth="1"/>
    <col min="14018" max="14018" width="11.88671875" style="1" customWidth="1"/>
    <col min="14019" max="14019" width="9" style="1" customWidth="1"/>
    <col min="14020" max="14020" width="9.6640625" style="1" customWidth="1"/>
    <col min="14021" max="14021" width="9.33203125" style="1" customWidth="1"/>
    <col min="14022" max="14022" width="8.6640625" style="1" customWidth="1"/>
    <col min="14023" max="14023" width="6.88671875" style="1" customWidth="1"/>
    <col min="14024" max="14268" width="9.109375" style="1" customWidth="1"/>
    <col min="14269" max="14269" width="3.6640625" style="1"/>
    <col min="14270" max="14270" width="4.5546875" style="1" customWidth="1"/>
    <col min="14271" max="14271" width="5.88671875" style="1" customWidth="1"/>
    <col min="14272" max="14272" width="36" style="1" customWidth="1"/>
    <col min="14273" max="14273" width="9.6640625" style="1" customWidth="1"/>
    <col min="14274" max="14274" width="11.88671875" style="1" customWidth="1"/>
    <col min="14275" max="14275" width="9" style="1" customWidth="1"/>
    <col min="14276" max="14276" width="9.6640625" style="1" customWidth="1"/>
    <col min="14277" max="14277" width="9.33203125" style="1" customWidth="1"/>
    <col min="14278" max="14278" width="8.6640625" style="1" customWidth="1"/>
    <col min="14279" max="14279" width="6.88671875" style="1" customWidth="1"/>
    <col min="14280" max="14524" width="9.109375" style="1" customWidth="1"/>
    <col min="14525" max="14525" width="3.6640625" style="1"/>
    <col min="14526" max="14526" width="4.5546875" style="1" customWidth="1"/>
    <col min="14527" max="14527" width="5.88671875" style="1" customWidth="1"/>
    <col min="14528" max="14528" width="36" style="1" customWidth="1"/>
    <col min="14529" max="14529" width="9.6640625" style="1" customWidth="1"/>
    <col min="14530" max="14530" width="11.88671875" style="1" customWidth="1"/>
    <col min="14531" max="14531" width="9" style="1" customWidth="1"/>
    <col min="14532" max="14532" width="9.6640625" style="1" customWidth="1"/>
    <col min="14533" max="14533" width="9.33203125" style="1" customWidth="1"/>
    <col min="14534" max="14534" width="8.6640625" style="1" customWidth="1"/>
    <col min="14535" max="14535" width="6.88671875" style="1" customWidth="1"/>
    <col min="14536" max="14780" width="9.109375" style="1" customWidth="1"/>
    <col min="14781" max="14781" width="3.6640625" style="1"/>
    <col min="14782" max="14782" width="4.5546875" style="1" customWidth="1"/>
    <col min="14783" max="14783" width="5.88671875" style="1" customWidth="1"/>
    <col min="14784" max="14784" width="36" style="1" customWidth="1"/>
    <col min="14785" max="14785" width="9.6640625" style="1" customWidth="1"/>
    <col min="14786" max="14786" width="11.88671875" style="1" customWidth="1"/>
    <col min="14787" max="14787" width="9" style="1" customWidth="1"/>
    <col min="14788" max="14788" width="9.6640625" style="1" customWidth="1"/>
    <col min="14789" max="14789" width="9.33203125" style="1" customWidth="1"/>
    <col min="14790" max="14790" width="8.6640625" style="1" customWidth="1"/>
    <col min="14791" max="14791" width="6.88671875" style="1" customWidth="1"/>
    <col min="14792" max="15036" width="9.109375" style="1" customWidth="1"/>
    <col min="15037" max="15037" width="3.6640625" style="1"/>
    <col min="15038" max="15038" width="4.5546875" style="1" customWidth="1"/>
    <col min="15039" max="15039" width="5.88671875" style="1" customWidth="1"/>
    <col min="15040" max="15040" width="36" style="1" customWidth="1"/>
    <col min="15041" max="15041" width="9.6640625" style="1" customWidth="1"/>
    <col min="15042" max="15042" width="11.88671875" style="1" customWidth="1"/>
    <col min="15043" max="15043" width="9" style="1" customWidth="1"/>
    <col min="15044" max="15044" width="9.6640625" style="1" customWidth="1"/>
    <col min="15045" max="15045" width="9.33203125" style="1" customWidth="1"/>
    <col min="15046" max="15046" width="8.6640625" style="1" customWidth="1"/>
    <col min="15047" max="15047" width="6.88671875" style="1" customWidth="1"/>
    <col min="15048" max="15292" width="9.109375" style="1" customWidth="1"/>
    <col min="15293" max="15293" width="3.6640625" style="1"/>
    <col min="15294" max="15294" width="4.5546875" style="1" customWidth="1"/>
    <col min="15295" max="15295" width="5.88671875" style="1" customWidth="1"/>
    <col min="15296" max="15296" width="36" style="1" customWidth="1"/>
    <col min="15297" max="15297" width="9.6640625" style="1" customWidth="1"/>
    <col min="15298" max="15298" width="11.88671875" style="1" customWidth="1"/>
    <col min="15299" max="15299" width="9" style="1" customWidth="1"/>
    <col min="15300" max="15300" width="9.6640625" style="1" customWidth="1"/>
    <col min="15301" max="15301" width="9.33203125" style="1" customWidth="1"/>
    <col min="15302" max="15302" width="8.6640625" style="1" customWidth="1"/>
    <col min="15303" max="15303" width="6.88671875" style="1" customWidth="1"/>
    <col min="15304" max="15548" width="9.109375" style="1" customWidth="1"/>
    <col min="15549" max="15549" width="3.6640625" style="1"/>
    <col min="15550" max="15550" width="4.5546875" style="1" customWidth="1"/>
    <col min="15551" max="15551" width="5.88671875" style="1" customWidth="1"/>
    <col min="15552" max="15552" width="36" style="1" customWidth="1"/>
    <col min="15553" max="15553" width="9.6640625" style="1" customWidth="1"/>
    <col min="15554" max="15554" width="11.88671875" style="1" customWidth="1"/>
    <col min="15555" max="15555" width="9" style="1" customWidth="1"/>
    <col min="15556" max="15556" width="9.6640625" style="1" customWidth="1"/>
    <col min="15557" max="15557" width="9.33203125" style="1" customWidth="1"/>
    <col min="15558" max="15558" width="8.6640625" style="1" customWidth="1"/>
    <col min="15559" max="15559" width="6.88671875" style="1" customWidth="1"/>
    <col min="15560" max="15804" width="9.109375" style="1" customWidth="1"/>
    <col min="15805" max="15805" width="3.6640625" style="1"/>
    <col min="15806" max="15806" width="4.5546875" style="1" customWidth="1"/>
    <col min="15807" max="15807" width="5.88671875" style="1" customWidth="1"/>
    <col min="15808" max="15808" width="36" style="1" customWidth="1"/>
    <col min="15809" max="15809" width="9.6640625" style="1" customWidth="1"/>
    <col min="15810" max="15810" width="11.88671875" style="1" customWidth="1"/>
    <col min="15811" max="15811" width="9" style="1" customWidth="1"/>
    <col min="15812" max="15812" width="9.6640625" style="1" customWidth="1"/>
    <col min="15813" max="15813" width="9.33203125" style="1" customWidth="1"/>
    <col min="15814" max="15814" width="8.6640625" style="1" customWidth="1"/>
    <col min="15815" max="15815" width="6.88671875" style="1" customWidth="1"/>
    <col min="15816" max="16060" width="9.109375" style="1" customWidth="1"/>
    <col min="16061" max="16061" width="3.6640625" style="1"/>
    <col min="16062" max="16062" width="4.5546875" style="1" customWidth="1"/>
    <col min="16063" max="16063" width="5.88671875" style="1" customWidth="1"/>
    <col min="16064" max="16064" width="36" style="1" customWidth="1"/>
    <col min="16065" max="16065" width="9.6640625" style="1" customWidth="1"/>
    <col min="16066" max="16066" width="11.88671875" style="1" customWidth="1"/>
    <col min="16067" max="16067" width="9" style="1" customWidth="1"/>
    <col min="16068" max="16068" width="9.6640625" style="1" customWidth="1"/>
    <col min="16069" max="16069" width="9.33203125" style="1" customWidth="1"/>
    <col min="16070" max="16070" width="8.6640625" style="1" customWidth="1"/>
    <col min="16071" max="16071" width="6.88671875" style="1" customWidth="1"/>
    <col min="16072" max="16316" width="9.109375" style="1" customWidth="1"/>
    <col min="16317" max="16384" width="3.6640625" style="1"/>
  </cols>
  <sheetData>
    <row r="1" spans="1:9" x14ac:dyDescent="0.2">
      <c r="C1" s="4"/>
      <c r="G1" s="113"/>
      <c r="H1" s="113"/>
      <c r="I1" s="113"/>
    </row>
    <row r="2" spans="1:9" x14ac:dyDescent="0.2">
      <c r="A2" s="155" t="s">
        <v>16</v>
      </c>
      <c r="B2" s="155"/>
      <c r="C2" s="155"/>
      <c r="D2" s="155"/>
      <c r="E2" s="155"/>
      <c r="F2" s="155"/>
      <c r="G2" s="155"/>
      <c r="H2" s="155"/>
      <c r="I2" s="155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156" t="s">
        <v>17</v>
      </c>
      <c r="D4" s="156"/>
      <c r="E4" s="156"/>
      <c r="F4" s="156"/>
      <c r="G4" s="156"/>
      <c r="H4" s="156"/>
      <c r="I4" s="156"/>
    </row>
    <row r="5" spans="1:9" ht="11.25" customHeight="1" x14ac:dyDescent="0.2">
      <c r="A5" s="87"/>
      <c r="B5" s="87"/>
      <c r="C5" s="158" t="s">
        <v>52</v>
      </c>
      <c r="D5" s="158"/>
      <c r="E5" s="158"/>
      <c r="F5" s="158"/>
      <c r="G5" s="158"/>
      <c r="H5" s="158"/>
      <c r="I5" s="158"/>
    </row>
    <row r="6" spans="1:9" x14ac:dyDescent="0.2">
      <c r="A6" s="153" t="s">
        <v>18</v>
      </c>
      <c r="B6" s="153"/>
      <c r="C6" s="153"/>
      <c r="D6" s="157" t="str">
        <f>'Kopt a'!B13</f>
        <v>Daudzdzīvokļu dzīvojamās mājas vienkāršotas fasādes atjaunošana</v>
      </c>
      <c r="E6" s="157"/>
      <c r="F6" s="157"/>
      <c r="G6" s="157"/>
      <c r="H6" s="157"/>
      <c r="I6" s="157"/>
    </row>
    <row r="7" spans="1:9" ht="24.9" customHeight="1" x14ac:dyDescent="0.2">
      <c r="A7" s="153" t="s">
        <v>6</v>
      </c>
      <c r="B7" s="153"/>
      <c r="C7" s="153"/>
      <c r="D7" s="154" t="str">
        <f>'Kopt a'!B14</f>
        <v>Daudzdzīvokļu dzīvojamās mājas, Vīgriežu ielā 34, Jelgavā vienkāršotas fasādes atjaunošana</v>
      </c>
      <c r="E7" s="154"/>
      <c r="F7" s="154"/>
      <c r="G7" s="154"/>
      <c r="H7" s="154"/>
      <c r="I7" s="154"/>
    </row>
    <row r="8" spans="1:9" x14ac:dyDescent="0.2">
      <c r="A8" s="150" t="s">
        <v>19</v>
      </c>
      <c r="B8" s="150"/>
      <c r="C8" s="150"/>
      <c r="D8" s="151" t="str">
        <f>'Kopt a'!B15</f>
        <v>Vīgriežu iela 34, Jelgava</v>
      </c>
      <c r="E8" s="151"/>
      <c r="F8" s="151"/>
      <c r="G8" s="151"/>
      <c r="H8" s="151"/>
      <c r="I8" s="151"/>
    </row>
    <row r="9" spans="1:9" x14ac:dyDescent="0.2">
      <c r="A9" s="150" t="s">
        <v>20</v>
      </c>
      <c r="B9" s="150"/>
      <c r="C9" s="150"/>
      <c r="D9" s="151">
        <f>'Kopt a'!B16</f>
        <v>0</v>
      </c>
      <c r="E9" s="151"/>
      <c r="F9" s="151"/>
      <c r="G9" s="151"/>
      <c r="H9" s="151"/>
      <c r="I9" s="151"/>
    </row>
    <row r="10" spans="1:9" x14ac:dyDescent="0.2">
      <c r="C10" s="4" t="s">
        <v>21</v>
      </c>
      <c r="D10" s="152">
        <f>E28</f>
        <v>0</v>
      </c>
      <c r="E10" s="152"/>
      <c r="F10" s="80"/>
      <c r="G10" s="80"/>
      <c r="H10" s="80"/>
      <c r="I10" s="80"/>
    </row>
    <row r="11" spans="1:9" x14ac:dyDescent="0.2">
      <c r="C11" s="4" t="s">
        <v>22</v>
      </c>
      <c r="D11" s="152">
        <f>I24</f>
        <v>0</v>
      </c>
      <c r="E11" s="152"/>
      <c r="F11" s="80"/>
      <c r="G11" s="80"/>
      <c r="H11" s="80"/>
      <c r="I11" s="80"/>
    </row>
    <row r="12" spans="1:9" ht="10.8" thickBot="1" x14ac:dyDescent="0.25">
      <c r="F12" s="18"/>
      <c r="G12" s="18"/>
      <c r="H12" s="18"/>
      <c r="I12" s="18"/>
    </row>
    <row r="13" spans="1:9" x14ac:dyDescent="0.2">
      <c r="A13" s="134" t="s">
        <v>23</v>
      </c>
      <c r="B13" s="136" t="s">
        <v>24</v>
      </c>
      <c r="C13" s="138" t="s">
        <v>25</v>
      </c>
      <c r="D13" s="139"/>
      <c r="E13" s="142" t="s">
        <v>26</v>
      </c>
      <c r="F13" s="146" t="s">
        <v>27</v>
      </c>
      <c r="G13" s="147"/>
      <c r="H13" s="147"/>
      <c r="I13" s="148" t="s">
        <v>28</v>
      </c>
    </row>
    <row r="14" spans="1:9" ht="21" thickBot="1" x14ac:dyDescent="0.25">
      <c r="A14" s="135"/>
      <c r="B14" s="137"/>
      <c r="C14" s="140"/>
      <c r="D14" s="141"/>
      <c r="E14" s="143"/>
      <c r="F14" s="19" t="s">
        <v>29</v>
      </c>
      <c r="G14" s="20" t="s">
        <v>30</v>
      </c>
      <c r="H14" s="20" t="s">
        <v>31</v>
      </c>
      <c r="I14" s="149"/>
    </row>
    <row r="15" spans="1:9" x14ac:dyDescent="0.2">
      <c r="A15" s="75">
        <f>IF(E15=0,0,IF(COUNTBLANK(E15)=1,0,COUNTA($E$15:E15)))</f>
        <v>0</v>
      </c>
      <c r="B15" s="24">
        <f>IF(A15=0,0,CONCATENATE("Lt-",A15))</f>
        <v>0</v>
      </c>
      <c r="C15" s="144" t="str">
        <f>'1a'!C2:I2</f>
        <v>Ieejas mezgla atjaunošana</v>
      </c>
      <c r="D15" s="145"/>
      <c r="E15" s="59">
        <f>'1a'!P54</f>
        <v>0</v>
      </c>
      <c r="F15" s="54">
        <f>'1a'!M54</f>
        <v>0</v>
      </c>
      <c r="G15" s="55">
        <f>'1a'!N54</f>
        <v>0</v>
      </c>
      <c r="H15" s="55">
        <f>'1a'!O54</f>
        <v>0</v>
      </c>
      <c r="I15" s="56">
        <f>'1a'!L54</f>
        <v>0</v>
      </c>
    </row>
    <row r="16" spans="1:9" x14ac:dyDescent="0.2">
      <c r="A16" s="76">
        <f>IF(E16=0,0,IF(COUNTBLANK(E16)=1,0,COUNTA($E$15:E16)))</f>
        <v>0</v>
      </c>
      <c r="B16" s="25">
        <f>IF(A16=0,0,CONCATENATE("Lt-",A16))</f>
        <v>0</v>
      </c>
      <c r="C16" s="132" t="str">
        <f>'2a'!C2:I2</f>
        <v>Jumta atjaunošana</v>
      </c>
      <c r="D16" s="133"/>
      <c r="E16" s="60">
        <f>'2a'!P122</f>
        <v>0</v>
      </c>
      <c r="F16" s="46">
        <f>'2a'!M122</f>
        <v>0</v>
      </c>
      <c r="G16" s="57">
        <f>'2a'!N122</f>
        <v>0</v>
      </c>
      <c r="H16" s="57">
        <f>'2a'!O122</f>
        <v>0</v>
      </c>
      <c r="I16" s="58">
        <f>'2a'!L122</f>
        <v>0</v>
      </c>
    </row>
    <row r="17" spans="1:9" x14ac:dyDescent="0.2">
      <c r="A17" s="76">
        <f>IF(E17=0,0,IF(COUNTBLANK(E17)=1,0,COUNTA($E$15:E17)))</f>
        <v>0</v>
      </c>
      <c r="B17" s="25">
        <f t="shared" ref="B17:B23" si="0">IF(A17=0,0,CONCATENATE("Lt-",A17))</f>
        <v>0</v>
      </c>
      <c r="C17" s="132" t="str">
        <f>'3a'!C2:I2</f>
        <v>Siltināšanas un apdares darbi</v>
      </c>
      <c r="D17" s="133"/>
      <c r="E17" s="61">
        <f>'3a'!P164</f>
        <v>0</v>
      </c>
      <c r="F17" s="46">
        <f>'3a'!M164</f>
        <v>0</v>
      </c>
      <c r="G17" s="57">
        <f>'3a'!N164</f>
        <v>0</v>
      </c>
      <c r="H17" s="57">
        <f>'3a'!O164</f>
        <v>0</v>
      </c>
      <c r="I17" s="58">
        <f>'3a'!L164</f>
        <v>0</v>
      </c>
    </row>
    <row r="18" spans="1:9" ht="11.25" customHeight="1" x14ac:dyDescent="0.2">
      <c r="A18" s="76">
        <f>IF(E18=0,0,IF(COUNTBLANK(E18)=1,0,COUNTA($E$15:E18)))</f>
        <v>0</v>
      </c>
      <c r="B18" s="25">
        <f t="shared" si="0"/>
        <v>0</v>
      </c>
      <c r="C18" s="132" t="str">
        <f>'4a'!C2:I2</f>
        <v>Pagraba griestu atjaunošanas darbi</v>
      </c>
      <c r="D18" s="133"/>
      <c r="E18" s="61">
        <f>'4a'!P34</f>
        <v>0</v>
      </c>
      <c r="F18" s="46">
        <f>'4a'!M34</f>
        <v>0</v>
      </c>
      <c r="G18" s="57">
        <f>'4a'!N34</f>
        <v>0</v>
      </c>
      <c r="H18" s="57">
        <f>'4a'!O34</f>
        <v>0</v>
      </c>
      <c r="I18" s="58">
        <f>'4a'!L34</f>
        <v>0</v>
      </c>
    </row>
    <row r="19" spans="1:9" x14ac:dyDescent="0.2">
      <c r="A19" s="76">
        <f>IF(E19=0,0,IF(COUNTBLANK(E19)=1,0,COUNTA($E$15:E19)))</f>
        <v>0</v>
      </c>
      <c r="B19" s="25">
        <f t="shared" si="0"/>
        <v>0</v>
      </c>
      <c r="C19" s="132" t="str">
        <f>'5a'!C2:I2</f>
        <v>Logu un durvju maiņa</v>
      </c>
      <c r="D19" s="133"/>
      <c r="E19" s="61">
        <f>'5a'!P135</f>
        <v>0</v>
      </c>
      <c r="F19" s="46">
        <f>'5a'!M135</f>
        <v>0</v>
      </c>
      <c r="G19" s="57">
        <f>'5a'!N135</f>
        <v>0</v>
      </c>
      <c r="H19" s="57">
        <f>'5a'!O135</f>
        <v>0</v>
      </c>
      <c r="I19" s="58">
        <f>'5a'!L135</f>
        <v>0</v>
      </c>
    </row>
    <row r="20" spans="1:9" x14ac:dyDescent="0.2">
      <c r="A20" s="76">
        <f>IF(E20=0,0,IF(COUNTBLANK(E20)=1,0,COUNTA($E$15:E20)))</f>
        <v>0</v>
      </c>
      <c r="B20" s="25">
        <f t="shared" si="0"/>
        <v>0</v>
      </c>
      <c r="C20" s="132" t="str">
        <f>'6a'!C2:I2</f>
        <v>Iekšējie apdares darbi</v>
      </c>
      <c r="D20" s="133"/>
      <c r="E20" s="61">
        <f>'6a'!P27</f>
        <v>0</v>
      </c>
      <c r="F20" s="46">
        <f>'6a'!M27</f>
        <v>0</v>
      </c>
      <c r="G20" s="57">
        <f>'6a'!N27</f>
        <v>0</v>
      </c>
      <c r="H20" s="57">
        <f>'6a'!O27</f>
        <v>0</v>
      </c>
      <c r="I20" s="58">
        <f>'6a'!L27</f>
        <v>0</v>
      </c>
    </row>
    <row r="21" spans="1:9" x14ac:dyDescent="0.2">
      <c r="A21" s="76">
        <f>IF(E21=0,0,IF(COUNTBLANK(E21)=1,0,COUNTA($E$15:E21)))</f>
        <v>0</v>
      </c>
      <c r="B21" s="25">
        <f t="shared" si="0"/>
        <v>0</v>
      </c>
      <c r="C21" s="132" t="str">
        <f>'7a'!C2:I2</f>
        <v>Ventilācijas atjaunošanas darbi</v>
      </c>
      <c r="D21" s="133"/>
      <c r="E21" s="61">
        <f>'7a'!P22</f>
        <v>0</v>
      </c>
      <c r="F21" s="46">
        <f>'7a'!M22</f>
        <v>0</v>
      </c>
      <c r="G21" s="57">
        <f>'7a'!N22</f>
        <v>0</v>
      </c>
      <c r="H21" s="57">
        <f>'7a'!O22</f>
        <v>0</v>
      </c>
      <c r="I21" s="58">
        <f>'7a'!L22</f>
        <v>0</v>
      </c>
    </row>
    <row r="22" spans="1:9" x14ac:dyDescent="0.2">
      <c r="A22" s="76">
        <f>IF(E22=0,0,IF(COUNTBLANK(E22)=1,0,COUNTA($E$15:E22)))</f>
        <v>0</v>
      </c>
      <c r="B22" s="25">
        <f t="shared" si="0"/>
        <v>0</v>
      </c>
      <c r="C22" s="132" t="str">
        <f>'8a'!C2:I2</f>
        <v>Ūdensapgādes un kanalizācijas sistēmas atjaunošana</v>
      </c>
      <c r="D22" s="133"/>
      <c r="E22" s="61">
        <f>'8a'!P108</f>
        <v>0</v>
      </c>
      <c r="F22" s="46">
        <f>'8a'!M108</f>
        <v>0</v>
      </c>
      <c r="G22" s="57">
        <f>'8a'!N108</f>
        <v>0</v>
      </c>
      <c r="H22" s="57">
        <f>'8a'!O108</f>
        <v>0</v>
      </c>
      <c r="I22" s="58">
        <f>'8a'!L108</f>
        <v>0</v>
      </c>
    </row>
    <row r="23" spans="1:9" ht="10.8" thickBot="1" x14ac:dyDescent="0.25">
      <c r="A23" s="76">
        <f>IF(E23=0,0,IF(COUNTBLANK(E23)=1,0,COUNTA($E$15:E23)))</f>
        <v>0</v>
      </c>
      <c r="B23" s="25">
        <f t="shared" si="0"/>
        <v>0</v>
      </c>
      <c r="C23" s="132" t="str">
        <f>'9a'!C2:I2</f>
        <v>Apkures sistēmas atjaunošana</v>
      </c>
      <c r="D23" s="133"/>
      <c r="E23" s="61">
        <f>'9a'!P102</f>
        <v>0</v>
      </c>
      <c r="F23" s="46">
        <f>'9a'!M102</f>
        <v>0</v>
      </c>
      <c r="G23" s="57">
        <f>'9a'!N102</f>
        <v>0</v>
      </c>
      <c r="H23" s="57">
        <f>'9a'!O102</f>
        <v>0</v>
      </c>
      <c r="I23" s="58">
        <f>'9a'!L102</f>
        <v>0</v>
      </c>
    </row>
    <row r="24" spans="1:9" ht="10.8" thickBot="1" x14ac:dyDescent="0.25">
      <c r="A24" s="118" t="s">
        <v>32</v>
      </c>
      <c r="B24" s="119"/>
      <c r="C24" s="119"/>
      <c r="D24" s="119"/>
      <c r="E24" s="41">
        <f>SUM(E15:E23)</f>
        <v>0</v>
      </c>
      <c r="F24" s="40">
        <f>SUM(F15:F23)</f>
        <v>0</v>
      </c>
      <c r="G24" s="40">
        <f>SUM(G15:G23)</f>
        <v>0</v>
      </c>
      <c r="H24" s="40">
        <f>SUM(H15:H23)</f>
        <v>0</v>
      </c>
      <c r="I24" s="41">
        <f>SUM(I15:I23)</f>
        <v>0</v>
      </c>
    </row>
    <row r="25" spans="1:9" x14ac:dyDescent="0.2">
      <c r="A25" s="120" t="s">
        <v>33</v>
      </c>
      <c r="B25" s="121"/>
      <c r="C25" s="122"/>
      <c r="D25" s="72"/>
      <c r="E25" s="42">
        <f>ROUND(E24*$D25,2)</f>
        <v>0</v>
      </c>
      <c r="F25" s="43"/>
      <c r="G25" s="43"/>
      <c r="H25" s="43"/>
      <c r="I25" s="43"/>
    </row>
    <row r="26" spans="1:9" x14ac:dyDescent="0.2">
      <c r="A26" s="123" t="s">
        <v>34</v>
      </c>
      <c r="B26" s="124"/>
      <c r="C26" s="125"/>
      <c r="D26" s="73"/>
      <c r="E26" s="44">
        <f>ROUND(E25*$D26,2)</f>
        <v>0</v>
      </c>
      <c r="F26" s="43"/>
      <c r="G26" s="43"/>
      <c r="H26" s="43"/>
      <c r="I26" s="43"/>
    </row>
    <row r="27" spans="1:9" x14ac:dyDescent="0.2">
      <c r="A27" s="126" t="s">
        <v>35</v>
      </c>
      <c r="B27" s="127"/>
      <c r="C27" s="128"/>
      <c r="D27" s="74"/>
      <c r="E27" s="44">
        <f>ROUND(E24*$D27,2)</f>
        <v>0</v>
      </c>
      <c r="F27" s="43"/>
      <c r="G27" s="43"/>
      <c r="H27" s="43"/>
      <c r="I27" s="43"/>
    </row>
    <row r="28" spans="1:9" ht="10.8" thickBot="1" x14ac:dyDescent="0.25">
      <c r="A28" s="129" t="s">
        <v>36</v>
      </c>
      <c r="B28" s="130"/>
      <c r="C28" s="131"/>
      <c r="D28" s="22"/>
      <c r="E28" s="45">
        <f>SUM(E24:E27)-E26</f>
        <v>0</v>
      </c>
      <c r="F28" s="43"/>
      <c r="G28" s="43"/>
      <c r="H28" s="43"/>
      <c r="I28" s="43"/>
    </row>
    <row r="29" spans="1:9" x14ac:dyDescent="0.2">
      <c r="A29" s="96" t="s">
        <v>58</v>
      </c>
      <c r="G29" s="21"/>
    </row>
    <row r="30" spans="1:9" x14ac:dyDescent="0.2">
      <c r="C30" s="17"/>
      <c r="D30" s="17"/>
      <c r="E30" s="17"/>
      <c r="F30" s="23"/>
      <c r="G30" s="23"/>
      <c r="H30" s="23"/>
      <c r="I30" s="23"/>
    </row>
    <row r="33" spans="1:8" x14ac:dyDescent="0.2">
      <c r="A33" s="1" t="s">
        <v>14</v>
      </c>
      <c r="B33" s="17"/>
      <c r="C33" s="116"/>
      <c r="D33" s="116"/>
      <c r="E33" s="116"/>
      <c r="F33" s="116"/>
      <c r="G33" s="116"/>
      <c r="H33" s="116"/>
    </row>
    <row r="34" spans="1:8" x14ac:dyDescent="0.2">
      <c r="A34" s="17"/>
      <c r="B34" s="17"/>
      <c r="C34" s="117" t="s">
        <v>15</v>
      </c>
      <c r="D34" s="117"/>
      <c r="E34" s="117"/>
      <c r="F34" s="117"/>
      <c r="G34" s="117"/>
      <c r="H34" s="117"/>
    </row>
    <row r="35" spans="1:8" x14ac:dyDescent="0.2">
      <c r="A35" s="17"/>
      <c r="B35" s="17"/>
      <c r="C35" s="17"/>
      <c r="D35" s="17"/>
      <c r="E35" s="17"/>
      <c r="F35" s="17"/>
      <c r="G35" s="17"/>
      <c r="H35" s="17"/>
    </row>
    <row r="36" spans="1:8" x14ac:dyDescent="0.2">
      <c r="A36" s="88" t="str">
        <f>'Kopt a'!A36</f>
        <v xml:space="preserve">Tāme sastādīta </v>
      </c>
      <c r="B36" s="89"/>
      <c r="C36" s="89"/>
      <c r="D36" s="89"/>
      <c r="F36" s="17"/>
      <c r="G36" s="17"/>
      <c r="H36" s="17"/>
    </row>
    <row r="37" spans="1:8" x14ac:dyDescent="0.2">
      <c r="A37" s="17"/>
      <c r="B37" s="17"/>
      <c r="C37" s="17"/>
      <c r="D37" s="17"/>
      <c r="E37" s="17"/>
      <c r="F37" s="17"/>
      <c r="G37" s="17"/>
      <c r="H37" s="17"/>
    </row>
    <row r="38" spans="1:8" x14ac:dyDescent="0.2">
      <c r="A38" s="1" t="s">
        <v>37</v>
      </c>
      <c r="B38" s="17"/>
      <c r="C38" s="116"/>
      <c r="D38" s="116"/>
      <c r="E38" s="116"/>
      <c r="F38" s="116"/>
      <c r="G38" s="116"/>
      <c r="H38" s="116"/>
    </row>
    <row r="39" spans="1:8" x14ac:dyDescent="0.2">
      <c r="A39" s="17"/>
      <c r="B39" s="17"/>
      <c r="C39" s="117" t="s">
        <v>15</v>
      </c>
      <c r="D39" s="117"/>
      <c r="E39" s="117"/>
      <c r="F39" s="117"/>
      <c r="G39" s="117"/>
      <c r="H39" s="117"/>
    </row>
    <row r="40" spans="1:8" x14ac:dyDescent="0.2">
      <c r="A40" s="17"/>
      <c r="B40" s="17"/>
      <c r="C40" s="17"/>
      <c r="D40" s="17"/>
      <c r="E40" s="17"/>
      <c r="F40" s="17"/>
      <c r="G40" s="17"/>
      <c r="H40" s="17"/>
    </row>
    <row r="41" spans="1:8" x14ac:dyDescent="0.2">
      <c r="A41" s="88" t="s">
        <v>53</v>
      </c>
      <c r="B41" s="89"/>
      <c r="C41" s="94"/>
      <c r="D41" s="89"/>
      <c r="F41" s="17"/>
      <c r="G41" s="17"/>
      <c r="H41" s="17"/>
    </row>
    <row r="51" spans="5:9" x14ac:dyDescent="0.2">
      <c r="E51" s="21"/>
      <c r="F51" s="21"/>
      <c r="G51" s="21"/>
      <c r="H51" s="21"/>
      <c r="I51" s="21"/>
    </row>
  </sheetData>
  <mergeCells count="38">
    <mergeCell ref="A7:C7"/>
    <mergeCell ref="D7:I7"/>
    <mergeCell ref="G1:I1"/>
    <mergeCell ref="A2:I2"/>
    <mergeCell ref="C4:I4"/>
    <mergeCell ref="A6:C6"/>
    <mergeCell ref="D6:I6"/>
    <mergeCell ref="C5:I5"/>
    <mergeCell ref="F13:H13"/>
    <mergeCell ref="I13:I14"/>
    <mergeCell ref="A8:C8"/>
    <mergeCell ref="D8:I8"/>
    <mergeCell ref="A9:C9"/>
    <mergeCell ref="D9:I9"/>
    <mergeCell ref="D10:E10"/>
    <mergeCell ref="D11:E11"/>
    <mergeCell ref="C20:D20"/>
    <mergeCell ref="A13:A14"/>
    <mergeCell ref="B13:B14"/>
    <mergeCell ref="C13:D14"/>
    <mergeCell ref="E13:E14"/>
    <mergeCell ref="C15:D15"/>
    <mergeCell ref="C16:D16"/>
    <mergeCell ref="C17:D17"/>
    <mergeCell ref="C18:D18"/>
    <mergeCell ref="C19:D19"/>
    <mergeCell ref="C21:D21"/>
    <mergeCell ref="C22:D22"/>
    <mergeCell ref="C23:D23"/>
    <mergeCell ref="C33:H33"/>
    <mergeCell ref="C34:H34"/>
    <mergeCell ref="C38:H38"/>
    <mergeCell ref="C39:H39"/>
    <mergeCell ref="A24:D24"/>
    <mergeCell ref="A25:C25"/>
    <mergeCell ref="A26:C26"/>
    <mergeCell ref="A27:C27"/>
    <mergeCell ref="A28:C28"/>
  </mergeCells>
  <conditionalFormatting sqref="E24:I24">
    <cfRule type="cellIs" dxfId="156" priority="19" operator="equal">
      <formula>0</formula>
    </cfRule>
  </conditionalFormatting>
  <conditionalFormatting sqref="D10:E11">
    <cfRule type="cellIs" dxfId="155" priority="18" operator="equal">
      <formula>0</formula>
    </cfRule>
  </conditionalFormatting>
  <conditionalFormatting sqref="E15 C15:D23 E25:E28 I15:I23">
    <cfRule type="cellIs" dxfId="154" priority="16" operator="equal">
      <formula>0</formula>
    </cfRule>
  </conditionalFormatting>
  <conditionalFormatting sqref="D25:D27">
    <cfRule type="cellIs" dxfId="153" priority="14" operator="equal">
      <formula>0</formula>
    </cfRule>
  </conditionalFormatting>
  <conditionalFormatting sqref="C38:H38">
    <cfRule type="cellIs" dxfId="152" priority="11" operator="equal">
      <formula>0</formula>
    </cfRule>
  </conditionalFormatting>
  <conditionalFormatting sqref="C33:H33">
    <cfRule type="cellIs" dxfId="151" priority="10" operator="equal">
      <formula>0</formula>
    </cfRule>
  </conditionalFormatting>
  <conditionalFormatting sqref="E15:E23">
    <cfRule type="cellIs" dxfId="150" priority="8" operator="equal">
      <formula>0</formula>
    </cfRule>
  </conditionalFormatting>
  <conditionalFormatting sqref="F15:I23">
    <cfRule type="cellIs" dxfId="149" priority="7" operator="equal">
      <formula>0</formula>
    </cfRule>
  </conditionalFormatting>
  <conditionalFormatting sqref="D6:I9">
    <cfRule type="cellIs" dxfId="148" priority="6" operator="equal">
      <formula>0</formula>
    </cfRule>
  </conditionalFormatting>
  <conditionalFormatting sqref="C41">
    <cfRule type="cellIs" dxfId="147" priority="4" operator="equal">
      <formula>0</formula>
    </cfRule>
  </conditionalFormatting>
  <conditionalFormatting sqref="B15:B23">
    <cfRule type="cellIs" dxfId="146" priority="3" operator="equal">
      <formula>0</formula>
    </cfRule>
  </conditionalFormatting>
  <conditionalFormatting sqref="A15:A23">
    <cfRule type="cellIs" dxfId="145" priority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12AB918F-DA10-40D3-98FE-0DAD77BA765F}">
            <xm:f>NOT(ISERROR(SEARCH("Tāme sastādīta ____. gada ___. ______________",A36)))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A36</xm:sqref>
        </x14:conditionalFormatting>
        <x14:conditionalFormatting xmlns:xm="http://schemas.microsoft.com/office/excel/2006/main">
          <x14:cfRule type="containsText" priority="9" operator="containsText" id="{B0E18B02-73ED-406C-A15F-5DAFFA939ECE}">
            <xm:f>NOT(ISERROR(SEARCH("Sertifikāta Nr. _________________________________",A41)))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1159D-F869-4E97-AC33-A47FF5FD00BA}">
  <sheetPr codeName="Sheet3"/>
  <dimension ref="A1:P66"/>
  <sheetViews>
    <sheetView tabSelected="1" workbookViewId="0">
      <selection activeCell="I15" sqref="I15:J53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1">
        <f>'Kops a'!A15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6" t="s">
        <v>59</v>
      </c>
      <c r="D2" s="166"/>
      <c r="E2" s="166"/>
      <c r="F2" s="166"/>
      <c r="G2" s="166"/>
      <c r="H2" s="166"/>
      <c r="I2" s="166"/>
      <c r="J2" s="29"/>
    </row>
    <row r="3" spans="1:16" x14ac:dyDescent="0.2">
      <c r="A3" s="30"/>
      <c r="B3" s="30"/>
      <c r="C3" s="156" t="s">
        <v>17</v>
      </c>
      <c r="D3" s="156"/>
      <c r="E3" s="156"/>
      <c r="F3" s="156"/>
      <c r="G3" s="156"/>
      <c r="H3" s="156"/>
      <c r="I3" s="156"/>
      <c r="J3" s="30"/>
    </row>
    <row r="4" spans="1:16" x14ac:dyDescent="0.2">
      <c r="A4" s="30"/>
      <c r="B4" s="30"/>
      <c r="C4" s="167" t="s">
        <v>52</v>
      </c>
      <c r="D4" s="167"/>
      <c r="E4" s="167"/>
      <c r="F4" s="167"/>
      <c r="G4" s="167"/>
      <c r="H4" s="167"/>
      <c r="I4" s="167"/>
      <c r="J4" s="30"/>
    </row>
    <row r="5" spans="1:16" ht="11.25" customHeight="1" x14ac:dyDescent="0.2">
      <c r="A5" s="23"/>
      <c r="B5" s="23"/>
      <c r="C5" s="27" t="s">
        <v>5</v>
      </c>
      <c r="D5" s="179" t="str">
        <f>'Kops a'!D6</f>
        <v>Daudzdzīvokļu dzīvojamās mājas vienkāršotas fasādes atjaunošana</v>
      </c>
      <c r="E5" s="179"/>
      <c r="F5" s="179"/>
      <c r="G5" s="179"/>
      <c r="H5" s="179"/>
      <c r="I5" s="179"/>
      <c r="J5" s="179"/>
      <c r="K5" s="179"/>
      <c r="L5" s="179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79" t="str">
        <f>'Kops a'!D7</f>
        <v>Daudzdzīvokļu dzīvojamās mājas, Vīgriežu ielā 34, Jelgavā vienkāršotas fasādes atjaunošana</v>
      </c>
      <c r="E6" s="179"/>
      <c r="F6" s="179"/>
      <c r="G6" s="179"/>
      <c r="H6" s="179"/>
      <c r="I6" s="179"/>
      <c r="J6" s="179"/>
      <c r="K6" s="179"/>
      <c r="L6" s="179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79" t="str">
        <f>'Kops a'!D8</f>
        <v>Vīgriežu iela 34, Jelgava</v>
      </c>
      <c r="E7" s="179"/>
      <c r="F7" s="179"/>
      <c r="G7" s="179"/>
      <c r="H7" s="179"/>
      <c r="I7" s="179"/>
      <c r="J7" s="179"/>
      <c r="K7" s="179"/>
      <c r="L7" s="179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79">
        <f>'Kops a'!D9</f>
        <v>0</v>
      </c>
      <c r="E8" s="179"/>
      <c r="F8" s="179"/>
      <c r="G8" s="179"/>
      <c r="H8" s="179"/>
      <c r="I8" s="179"/>
      <c r="J8" s="179"/>
      <c r="K8" s="179"/>
      <c r="L8" s="179"/>
      <c r="M8" s="17"/>
      <c r="N8" s="17"/>
      <c r="O8" s="17"/>
      <c r="P8" s="17"/>
    </row>
    <row r="9" spans="1:16" ht="11.25" customHeight="1" x14ac:dyDescent="0.2">
      <c r="A9" s="165" t="s">
        <v>60</v>
      </c>
      <c r="B9" s="165"/>
      <c r="C9" s="165"/>
      <c r="D9" s="165"/>
      <c r="E9" s="165"/>
      <c r="F9" s="165"/>
      <c r="G9" s="165"/>
      <c r="H9" s="165"/>
      <c r="I9" s="165"/>
      <c r="J9" s="171" t="s">
        <v>39</v>
      </c>
      <c r="K9" s="171"/>
      <c r="L9" s="171"/>
      <c r="M9" s="171"/>
      <c r="N9" s="178">
        <f>P54</f>
        <v>0</v>
      </c>
      <c r="O9" s="178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2"/>
      <c r="P10" s="90" t="str">
        <f>A60</f>
        <v xml:space="preserve">Tāme sastādīta 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34" t="s">
        <v>23</v>
      </c>
      <c r="B12" s="173" t="s">
        <v>40</v>
      </c>
      <c r="C12" s="169" t="s">
        <v>41</v>
      </c>
      <c r="D12" s="176" t="s">
        <v>42</v>
      </c>
      <c r="E12" s="159" t="s">
        <v>43</v>
      </c>
      <c r="F12" s="168" t="s">
        <v>44</v>
      </c>
      <c r="G12" s="169"/>
      <c r="H12" s="169"/>
      <c r="I12" s="169"/>
      <c r="J12" s="169"/>
      <c r="K12" s="170"/>
      <c r="L12" s="168" t="s">
        <v>45</v>
      </c>
      <c r="M12" s="169"/>
      <c r="N12" s="169"/>
      <c r="O12" s="169"/>
      <c r="P12" s="170"/>
    </row>
    <row r="13" spans="1:16" ht="126.75" customHeight="1" thickBot="1" x14ac:dyDescent="0.25">
      <c r="A13" s="172"/>
      <c r="B13" s="174"/>
      <c r="C13" s="175"/>
      <c r="D13" s="177"/>
      <c r="E13" s="160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98">
        <v>1</v>
      </c>
      <c r="B14" s="99"/>
      <c r="C14" s="100" t="s">
        <v>61</v>
      </c>
      <c r="D14" s="103"/>
      <c r="E14" s="104"/>
      <c r="F14" s="68"/>
      <c r="G14" s="65"/>
      <c r="H14" s="47"/>
      <c r="I14" s="65"/>
      <c r="J14" s="65"/>
      <c r="K14" s="66">
        <f>SUM(H14:J14)</f>
        <v>0</v>
      </c>
      <c r="L14" s="68">
        <f>ROUND(E14*F14,2)</f>
        <v>0</v>
      </c>
      <c r="M14" s="65">
        <f>ROUND(H14*E14,2)</f>
        <v>0</v>
      </c>
      <c r="N14" s="65">
        <f>ROUND(I14*E14,2)</f>
        <v>0</v>
      </c>
      <c r="O14" s="65">
        <f>ROUND(J14*E14,2)</f>
        <v>0</v>
      </c>
      <c r="P14" s="66">
        <f>SUM(M14:O14)</f>
        <v>0</v>
      </c>
    </row>
    <row r="15" spans="1:16" ht="20.399999999999999" x14ac:dyDescent="0.2">
      <c r="A15" s="63">
        <v>1</v>
      </c>
      <c r="B15" s="64"/>
      <c r="C15" s="101" t="s">
        <v>62</v>
      </c>
      <c r="D15" s="103" t="s">
        <v>63</v>
      </c>
      <c r="E15" s="104">
        <v>36.520000000000003</v>
      </c>
      <c r="F15" s="68"/>
      <c r="G15" s="65"/>
      <c r="H15" s="47">
        <f>ROUND(F15*G15,2)</f>
        <v>0</v>
      </c>
      <c r="I15" s="65"/>
      <c r="J15" s="65"/>
      <c r="K15" s="48">
        <f t="shared" ref="K15:K53" si="0">SUM(H15:J15)</f>
        <v>0</v>
      </c>
      <c r="L15" s="49">
        <f t="shared" ref="L15:L53" si="1">ROUND(E15*F15,2)</f>
        <v>0</v>
      </c>
      <c r="M15" s="47">
        <f t="shared" ref="M15:M53" si="2">ROUND(H15*E15,2)</f>
        <v>0</v>
      </c>
      <c r="N15" s="47">
        <f t="shared" ref="N15:N53" si="3">ROUND(I15*E15,2)</f>
        <v>0</v>
      </c>
      <c r="O15" s="47">
        <f t="shared" ref="O15:O53" si="4">ROUND(J15*E15,2)</f>
        <v>0</v>
      </c>
      <c r="P15" s="48">
        <f t="shared" ref="P15:P53" si="5">SUM(M15:O15)</f>
        <v>0</v>
      </c>
    </row>
    <row r="16" spans="1:16" x14ac:dyDescent="0.2">
      <c r="A16" s="63">
        <v>2</v>
      </c>
      <c r="B16" s="64"/>
      <c r="C16" s="101" t="s">
        <v>64</v>
      </c>
      <c r="D16" s="103" t="s">
        <v>63</v>
      </c>
      <c r="E16" s="104">
        <v>12.96</v>
      </c>
      <c r="F16" s="68"/>
      <c r="G16" s="65"/>
      <c r="H16" s="47">
        <f t="shared" ref="H16" si="6">ROUND(F16*G16,2)</f>
        <v>0</v>
      </c>
      <c r="I16" s="65"/>
      <c r="J16" s="65"/>
      <c r="K16" s="48">
        <f t="shared" si="0"/>
        <v>0</v>
      </c>
      <c r="L16" s="49">
        <f t="shared" si="1"/>
        <v>0</v>
      </c>
      <c r="M16" s="47">
        <f t="shared" si="2"/>
        <v>0</v>
      </c>
      <c r="N16" s="47">
        <f t="shared" si="3"/>
        <v>0</v>
      </c>
      <c r="O16" s="47">
        <f t="shared" si="4"/>
        <v>0</v>
      </c>
      <c r="P16" s="48">
        <f t="shared" si="5"/>
        <v>0</v>
      </c>
    </row>
    <row r="17" spans="1:16" x14ac:dyDescent="0.2">
      <c r="A17" s="98">
        <v>2</v>
      </c>
      <c r="B17" s="99"/>
      <c r="C17" s="100" t="s">
        <v>65</v>
      </c>
      <c r="D17" s="103"/>
      <c r="E17" s="104"/>
      <c r="F17" s="68"/>
      <c r="G17" s="65"/>
      <c r="H17" s="47"/>
      <c r="I17" s="65"/>
      <c r="J17" s="65"/>
      <c r="K17" s="48">
        <f t="shared" si="0"/>
        <v>0</v>
      </c>
      <c r="L17" s="49">
        <f t="shared" si="1"/>
        <v>0</v>
      </c>
      <c r="M17" s="47">
        <f t="shared" si="2"/>
        <v>0</v>
      </c>
      <c r="N17" s="47">
        <f t="shared" si="3"/>
        <v>0</v>
      </c>
      <c r="O17" s="47">
        <f t="shared" si="4"/>
        <v>0</v>
      </c>
      <c r="P17" s="48">
        <f t="shared" si="5"/>
        <v>0</v>
      </c>
    </row>
    <row r="18" spans="1:16" x14ac:dyDescent="0.2">
      <c r="A18" s="63">
        <v>1</v>
      </c>
      <c r="B18" s="64"/>
      <c r="C18" s="101" t="s">
        <v>66</v>
      </c>
      <c r="D18" s="103" t="s">
        <v>63</v>
      </c>
      <c r="E18" s="104">
        <v>12.92</v>
      </c>
      <c r="F18" s="68"/>
      <c r="G18" s="65"/>
      <c r="H18" s="47">
        <f t="shared" ref="H18:H27" si="7">ROUND(F18*G18,2)</f>
        <v>0</v>
      </c>
      <c r="I18" s="65"/>
      <c r="J18" s="65"/>
      <c r="K18" s="48">
        <f t="shared" si="0"/>
        <v>0</v>
      </c>
      <c r="L18" s="49">
        <f t="shared" si="1"/>
        <v>0</v>
      </c>
      <c r="M18" s="47">
        <f t="shared" si="2"/>
        <v>0</v>
      </c>
      <c r="N18" s="47">
        <f t="shared" si="3"/>
        <v>0</v>
      </c>
      <c r="O18" s="47">
        <f t="shared" si="4"/>
        <v>0</v>
      </c>
      <c r="P18" s="48">
        <f t="shared" si="5"/>
        <v>0</v>
      </c>
    </row>
    <row r="19" spans="1:16" ht="20.399999999999999" x14ac:dyDescent="0.2">
      <c r="A19" s="63">
        <v>2</v>
      </c>
      <c r="B19" s="64"/>
      <c r="C19" s="101" t="s">
        <v>67</v>
      </c>
      <c r="D19" s="103" t="s">
        <v>63</v>
      </c>
      <c r="E19" s="104">
        <v>12.92</v>
      </c>
      <c r="F19" s="68"/>
      <c r="G19" s="65"/>
      <c r="H19" s="47">
        <f t="shared" si="7"/>
        <v>0</v>
      </c>
      <c r="I19" s="65"/>
      <c r="J19" s="65"/>
      <c r="K19" s="48">
        <f t="shared" si="0"/>
        <v>0</v>
      </c>
      <c r="L19" s="49">
        <f t="shared" si="1"/>
        <v>0</v>
      </c>
      <c r="M19" s="47">
        <f t="shared" si="2"/>
        <v>0</v>
      </c>
      <c r="N19" s="47">
        <f t="shared" si="3"/>
        <v>0</v>
      </c>
      <c r="O19" s="47">
        <f t="shared" si="4"/>
        <v>0</v>
      </c>
      <c r="P19" s="48">
        <f t="shared" si="5"/>
        <v>0</v>
      </c>
    </row>
    <row r="20" spans="1:16" ht="20.399999999999999" x14ac:dyDescent="0.2">
      <c r="A20" s="63">
        <v>3</v>
      </c>
      <c r="B20" s="64"/>
      <c r="C20" s="102" t="s">
        <v>68</v>
      </c>
      <c r="D20" s="103" t="s">
        <v>63</v>
      </c>
      <c r="E20" s="104">
        <f>E19*1.25</f>
        <v>16.149999999999999</v>
      </c>
      <c r="F20" s="68"/>
      <c r="G20" s="65"/>
      <c r="H20" s="47"/>
      <c r="I20" s="65"/>
      <c r="J20" s="65"/>
      <c r="K20" s="48">
        <f t="shared" si="0"/>
        <v>0</v>
      </c>
      <c r="L20" s="49">
        <f t="shared" si="1"/>
        <v>0</v>
      </c>
      <c r="M20" s="47">
        <f t="shared" si="2"/>
        <v>0</v>
      </c>
      <c r="N20" s="47">
        <f t="shared" si="3"/>
        <v>0</v>
      </c>
      <c r="O20" s="47">
        <f t="shared" si="4"/>
        <v>0</v>
      </c>
      <c r="P20" s="48">
        <f t="shared" si="5"/>
        <v>0</v>
      </c>
    </row>
    <row r="21" spans="1:16" x14ac:dyDescent="0.2">
      <c r="A21" s="63">
        <v>4</v>
      </c>
      <c r="B21" s="64"/>
      <c r="C21" s="102" t="s">
        <v>69</v>
      </c>
      <c r="D21" s="103" t="s">
        <v>70</v>
      </c>
      <c r="E21" s="104">
        <f>E19*5</f>
        <v>64.599999999999994</v>
      </c>
      <c r="F21" s="68"/>
      <c r="G21" s="65"/>
      <c r="H21" s="47"/>
      <c r="I21" s="65"/>
      <c r="J21" s="65"/>
      <c r="K21" s="48">
        <f t="shared" si="0"/>
        <v>0</v>
      </c>
      <c r="L21" s="49">
        <f t="shared" si="1"/>
        <v>0</v>
      </c>
      <c r="M21" s="47">
        <f t="shared" si="2"/>
        <v>0</v>
      </c>
      <c r="N21" s="47">
        <f t="shared" si="3"/>
        <v>0</v>
      </c>
      <c r="O21" s="47">
        <f t="shared" si="4"/>
        <v>0</v>
      </c>
      <c r="P21" s="48">
        <f t="shared" si="5"/>
        <v>0</v>
      </c>
    </row>
    <row r="22" spans="1:16" x14ac:dyDescent="0.2">
      <c r="A22" s="63">
        <v>5</v>
      </c>
      <c r="B22" s="64"/>
      <c r="C22" s="102" t="s">
        <v>71</v>
      </c>
      <c r="D22" s="103" t="s">
        <v>72</v>
      </c>
      <c r="E22" s="104">
        <v>1</v>
      </c>
      <c r="F22" s="68"/>
      <c r="G22" s="65"/>
      <c r="H22" s="47"/>
      <c r="I22" s="65"/>
      <c r="J22" s="65"/>
      <c r="K22" s="48">
        <f t="shared" si="0"/>
        <v>0</v>
      </c>
      <c r="L22" s="49">
        <f t="shared" si="1"/>
        <v>0</v>
      </c>
      <c r="M22" s="47">
        <f t="shared" si="2"/>
        <v>0</v>
      </c>
      <c r="N22" s="47">
        <f t="shared" si="3"/>
        <v>0</v>
      </c>
      <c r="O22" s="47">
        <f t="shared" si="4"/>
        <v>0</v>
      </c>
      <c r="P22" s="48">
        <f t="shared" si="5"/>
        <v>0</v>
      </c>
    </row>
    <row r="23" spans="1:16" ht="20.399999999999999" x14ac:dyDescent="0.2">
      <c r="A23" s="63">
        <v>6</v>
      </c>
      <c r="B23" s="64"/>
      <c r="C23" s="102" t="s">
        <v>73</v>
      </c>
      <c r="D23" s="103" t="s">
        <v>70</v>
      </c>
      <c r="E23" s="104">
        <f>E19*0.25</f>
        <v>3.23</v>
      </c>
      <c r="F23" s="68"/>
      <c r="G23" s="65"/>
      <c r="H23" s="47"/>
      <c r="I23" s="65"/>
      <c r="J23" s="65"/>
      <c r="K23" s="48">
        <f t="shared" si="0"/>
        <v>0</v>
      </c>
      <c r="L23" s="49">
        <f t="shared" si="1"/>
        <v>0</v>
      </c>
      <c r="M23" s="47">
        <f t="shared" si="2"/>
        <v>0</v>
      </c>
      <c r="N23" s="47">
        <f t="shared" si="3"/>
        <v>0</v>
      </c>
      <c r="O23" s="47">
        <f t="shared" si="4"/>
        <v>0</v>
      </c>
      <c r="P23" s="48">
        <f t="shared" si="5"/>
        <v>0</v>
      </c>
    </row>
    <row r="24" spans="1:16" x14ac:dyDescent="0.2">
      <c r="A24" s="63">
        <v>7</v>
      </c>
      <c r="B24" s="64"/>
      <c r="C24" s="101" t="s">
        <v>74</v>
      </c>
      <c r="D24" s="103" t="s">
        <v>63</v>
      </c>
      <c r="E24" s="104">
        <f>E19</f>
        <v>12.92</v>
      </c>
      <c r="F24" s="68"/>
      <c r="G24" s="65"/>
      <c r="H24" s="47">
        <f t="shared" si="7"/>
        <v>0</v>
      </c>
      <c r="I24" s="65"/>
      <c r="J24" s="65"/>
      <c r="K24" s="48">
        <f t="shared" si="0"/>
        <v>0</v>
      </c>
      <c r="L24" s="49">
        <f t="shared" si="1"/>
        <v>0</v>
      </c>
      <c r="M24" s="47">
        <f t="shared" si="2"/>
        <v>0</v>
      </c>
      <c r="N24" s="47">
        <f t="shared" si="3"/>
        <v>0</v>
      </c>
      <c r="O24" s="47">
        <f t="shared" si="4"/>
        <v>0</v>
      </c>
      <c r="P24" s="48">
        <f t="shared" si="5"/>
        <v>0</v>
      </c>
    </row>
    <row r="25" spans="1:16" ht="20.399999999999999" x14ac:dyDescent="0.2">
      <c r="A25" s="63">
        <v>8</v>
      </c>
      <c r="B25" s="64"/>
      <c r="C25" s="102" t="s">
        <v>75</v>
      </c>
      <c r="D25" s="103" t="s">
        <v>70</v>
      </c>
      <c r="E25" s="104">
        <f>E24*4</f>
        <v>51.68</v>
      </c>
      <c r="F25" s="68"/>
      <c r="G25" s="65"/>
      <c r="H25" s="47"/>
      <c r="I25" s="65"/>
      <c r="J25" s="65"/>
      <c r="K25" s="48">
        <f t="shared" si="0"/>
        <v>0</v>
      </c>
      <c r="L25" s="49">
        <f t="shared" si="1"/>
        <v>0</v>
      </c>
      <c r="M25" s="47">
        <f t="shared" si="2"/>
        <v>0</v>
      </c>
      <c r="N25" s="47">
        <f t="shared" si="3"/>
        <v>0</v>
      </c>
      <c r="O25" s="47">
        <f t="shared" si="4"/>
        <v>0</v>
      </c>
      <c r="P25" s="48">
        <f t="shared" si="5"/>
        <v>0</v>
      </c>
    </row>
    <row r="26" spans="1:16" x14ac:dyDescent="0.2">
      <c r="A26" s="63">
        <v>9</v>
      </c>
      <c r="B26" s="64"/>
      <c r="C26" s="102" t="s">
        <v>76</v>
      </c>
      <c r="D26" s="103" t="s">
        <v>72</v>
      </c>
      <c r="E26" s="104">
        <v>1</v>
      </c>
      <c r="F26" s="68"/>
      <c r="G26" s="65"/>
      <c r="H26" s="47"/>
      <c r="I26" s="65"/>
      <c r="J26" s="65"/>
      <c r="K26" s="48">
        <f t="shared" si="0"/>
        <v>0</v>
      </c>
      <c r="L26" s="49">
        <f t="shared" si="1"/>
        <v>0</v>
      </c>
      <c r="M26" s="47">
        <f t="shared" si="2"/>
        <v>0</v>
      </c>
      <c r="N26" s="47">
        <f t="shared" si="3"/>
        <v>0</v>
      </c>
      <c r="O26" s="47">
        <f t="shared" si="4"/>
        <v>0</v>
      </c>
      <c r="P26" s="48">
        <f t="shared" si="5"/>
        <v>0</v>
      </c>
    </row>
    <row r="27" spans="1:16" x14ac:dyDescent="0.2">
      <c r="A27" s="63">
        <v>10</v>
      </c>
      <c r="B27" s="64"/>
      <c r="C27" s="101" t="s">
        <v>77</v>
      </c>
      <c r="D27" s="103" t="s">
        <v>63</v>
      </c>
      <c r="E27" s="104">
        <f>E24</f>
        <v>12.92</v>
      </c>
      <c r="F27" s="68"/>
      <c r="G27" s="65"/>
      <c r="H27" s="47">
        <f t="shared" si="7"/>
        <v>0</v>
      </c>
      <c r="I27" s="65"/>
      <c r="J27" s="65"/>
      <c r="K27" s="48">
        <f t="shared" si="0"/>
        <v>0</v>
      </c>
      <c r="L27" s="49">
        <f t="shared" si="1"/>
        <v>0</v>
      </c>
      <c r="M27" s="47">
        <f t="shared" si="2"/>
        <v>0</v>
      </c>
      <c r="N27" s="47">
        <f t="shared" si="3"/>
        <v>0</v>
      </c>
      <c r="O27" s="47">
        <f t="shared" si="4"/>
        <v>0</v>
      </c>
      <c r="P27" s="48">
        <f t="shared" si="5"/>
        <v>0</v>
      </c>
    </row>
    <row r="28" spans="1:16" ht="20.399999999999999" x14ac:dyDescent="0.2">
      <c r="A28" s="63">
        <v>11</v>
      </c>
      <c r="B28" s="64"/>
      <c r="C28" s="102" t="s">
        <v>78</v>
      </c>
      <c r="D28" s="103" t="s">
        <v>79</v>
      </c>
      <c r="E28" s="104">
        <f>E27*0.45*1.2</f>
        <v>6.98</v>
      </c>
      <c r="F28" s="68"/>
      <c r="G28" s="65"/>
      <c r="H28" s="47"/>
      <c r="I28" s="65"/>
      <c r="J28" s="65"/>
      <c r="K28" s="48">
        <f t="shared" si="0"/>
        <v>0</v>
      </c>
      <c r="L28" s="49">
        <f t="shared" si="1"/>
        <v>0</v>
      </c>
      <c r="M28" s="47">
        <f t="shared" si="2"/>
        <v>0</v>
      </c>
      <c r="N28" s="47">
        <f t="shared" si="3"/>
        <v>0</v>
      </c>
      <c r="O28" s="47">
        <f t="shared" si="4"/>
        <v>0</v>
      </c>
      <c r="P28" s="48">
        <f t="shared" si="5"/>
        <v>0</v>
      </c>
    </row>
    <row r="29" spans="1:16" x14ac:dyDescent="0.2">
      <c r="A29" s="63">
        <v>12</v>
      </c>
      <c r="B29" s="64"/>
      <c r="C29" s="102" t="s">
        <v>76</v>
      </c>
      <c r="D29" s="103" t="s">
        <v>72</v>
      </c>
      <c r="E29" s="104">
        <v>1</v>
      </c>
      <c r="F29" s="68"/>
      <c r="G29" s="65"/>
      <c r="H29" s="47"/>
      <c r="I29" s="65"/>
      <c r="J29" s="65"/>
      <c r="K29" s="48">
        <f t="shared" si="0"/>
        <v>0</v>
      </c>
      <c r="L29" s="49">
        <f t="shared" si="1"/>
        <v>0</v>
      </c>
      <c r="M29" s="47">
        <f t="shared" si="2"/>
        <v>0</v>
      </c>
      <c r="N29" s="47">
        <f t="shared" si="3"/>
        <v>0</v>
      </c>
      <c r="O29" s="47">
        <f t="shared" si="4"/>
        <v>0</v>
      </c>
      <c r="P29" s="48">
        <f t="shared" si="5"/>
        <v>0</v>
      </c>
    </row>
    <row r="30" spans="1:16" x14ac:dyDescent="0.2">
      <c r="A30" s="98">
        <v>3</v>
      </c>
      <c r="B30" s="99"/>
      <c r="C30" s="100" t="s">
        <v>80</v>
      </c>
      <c r="D30" s="103"/>
      <c r="E30" s="104"/>
      <c r="F30" s="68"/>
      <c r="G30" s="65"/>
      <c r="H30" s="47"/>
      <c r="I30" s="65"/>
      <c r="J30" s="65"/>
      <c r="K30" s="48">
        <f t="shared" si="0"/>
        <v>0</v>
      </c>
      <c r="L30" s="49">
        <f t="shared" si="1"/>
        <v>0</v>
      </c>
      <c r="M30" s="47">
        <f t="shared" si="2"/>
        <v>0</v>
      </c>
      <c r="N30" s="47">
        <f t="shared" si="3"/>
        <v>0</v>
      </c>
      <c r="O30" s="47">
        <f t="shared" si="4"/>
        <v>0</v>
      </c>
      <c r="P30" s="48">
        <f t="shared" si="5"/>
        <v>0</v>
      </c>
    </row>
    <row r="31" spans="1:16" ht="20.399999999999999" x14ac:dyDescent="0.2">
      <c r="A31" s="63">
        <v>1</v>
      </c>
      <c r="B31" s="64"/>
      <c r="C31" s="101" t="s">
        <v>81</v>
      </c>
      <c r="D31" s="103" t="s">
        <v>63</v>
      </c>
      <c r="E31" s="104">
        <v>36.520000000000003</v>
      </c>
      <c r="F31" s="68"/>
      <c r="G31" s="65"/>
      <c r="H31" s="47">
        <f t="shared" ref="H31" si="8">ROUND(F31*G31,2)</f>
        <v>0</v>
      </c>
      <c r="I31" s="65"/>
      <c r="J31" s="65"/>
      <c r="K31" s="48">
        <f t="shared" si="0"/>
        <v>0</v>
      </c>
      <c r="L31" s="49">
        <f t="shared" si="1"/>
        <v>0</v>
      </c>
      <c r="M31" s="47">
        <f t="shared" si="2"/>
        <v>0</v>
      </c>
      <c r="N31" s="47">
        <f t="shared" si="3"/>
        <v>0</v>
      </c>
      <c r="O31" s="47">
        <f t="shared" si="4"/>
        <v>0</v>
      </c>
      <c r="P31" s="48">
        <f t="shared" si="5"/>
        <v>0</v>
      </c>
    </row>
    <row r="32" spans="1:16" x14ac:dyDescent="0.2">
      <c r="A32" s="63">
        <v>2</v>
      </c>
      <c r="B32" s="64"/>
      <c r="C32" s="102" t="s">
        <v>82</v>
      </c>
      <c r="D32" s="103" t="s">
        <v>63</v>
      </c>
      <c r="E32" s="104">
        <f>E31*1.15</f>
        <v>42</v>
      </c>
      <c r="F32" s="68"/>
      <c r="G32" s="65"/>
      <c r="H32" s="47"/>
      <c r="I32" s="65"/>
      <c r="J32" s="65"/>
      <c r="K32" s="48">
        <f t="shared" si="0"/>
        <v>0</v>
      </c>
      <c r="L32" s="49">
        <f t="shared" si="1"/>
        <v>0</v>
      </c>
      <c r="M32" s="47">
        <f t="shared" si="2"/>
        <v>0</v>
      </c>
      <c r="N32" s="47">
        <f t="shared" si="3"/>
        <v>0</v>
      </c>
      <c r="O32" s="47">
        <f t="shared" si="4"/>
        <v>0</v>
      </c>
      <c r="P32" s="48">
        <f t="shared" si="5"/>
        <v>0</v>
      </c>
    </row>
    <row r="33" spans="1:16" ht="20.399999999999999" x14ac:dyDescent="0.2">
      <c r="A33" s="63">
        <v>3</v>
      </c>
      <c r="B33" s="64"/>
      <c r="C33" s="102" t="s">
        <v>83</v>
      </c>
      <c r="D33" s="103" t="s">
        <v>63</v>
      </c>
      <c r="E33" s="104">
        <f>E31*1.15</f>
        <v>42</v>
      </c>
      <c r="F33" s="68"/>
      <c r="G33" s="65"/>
      <c r="H33" s="47"/>
      <c r="I33" s="65"/>
      <c r="J33" s="65"/>
      <c r="K33" s="48">
        <f t="shared" si="0"/>
        <v>0</v>
      </c>
      <c r="L33" s="49">
        <f t="shared" si="1"/>
        <v>0</v>
      </c>
      <c r="M33" s="47">
        <f t="shared" si="2"/>
        <v>0</v>
      </c>
      <c r="N33" s="47">
        <f t="shared" si="3"/>
        <v>0</v>
      </c>
      <c r="O33" s="47">
        <f t="shared" si="4"/>
        <v>0</v>
      </c>
      <c r="P33" s="48">
        <f t="shared" si="5"/>
        <v>0</v>
      </c>
    </row>
    <row r="34" spans="1:16" ht="20.399999999999999" x14ac:dyDescent="0.2">
      <c r="A34" s="63">
        <v>4</v>
      </c>
      <c r="B34" s="64"/>
      <c r="C34" s="102" t="s">
        <v>84</v>
      </c>
      <c r="D34" s="103" t="s">
        <v>63</v>
      </c>
      <c r="E34" s="104">
        <f>E31*1.15</f>
        <v>42</v>
      </c>
      <c r="F34" s="68"/>
      <c r="G34" s="65"/>
      <c r="H34" s="47"/>
      <c r="I34" s="65"/>
      <c r="J34" s="65"/>
      <c r="K34" s="48">
        <f t="shared" si="0"/>
        <v>0</v>
      </c>
      <c r="L34" s="49">
        <f t="shared" si="1"/>
        <v>0</v>
      </c>
      <c r="M34" s="47">
        <f t="shared" si="2"/>
        <v>0</v>
      </c>
      <c r="N34" s="47">
        <f t="shared" si="3"/>
        <v>0</v>
      </c>
      <c r="O34" s="47">
        <f t="shared" si="4"/>
        <v>0</v>
      </c>
      <c r="P34" s="48">
        <f t="shared" si="5"/>
        <v>0</v>
      </c>
    </row>
    <row r="35" spans="1:16" x14ac:dyDescent="0.2">
      <c r="A35" s="63">
        <v>5</v>
      </c>
      <c r="B35" s="64"/>
      <c r="C35" s="102" t="s">
        <v>85</v>
      </c>
      <c r="D35" s="103" t="s">
        <v>72</v>
      </c>
      <c r="E35" s="104">
        <v>1</v>
      </c>
      <c r="F35" s="68"/>
      <c r="G35" s="65"/>
      <c r="H35" s="47"/>
      <c r="I35" s="65"/>
      <c r="J35" s="65"/>
      <c r="K35" s="48">
        <f t="shared" si="0"/>
        <v>0</v>
      </c>
      <c r="L35" s="49">
        <f t="shared" si="1"/>
        <v>0</v>
      </c>
      <c r="M35" s="47">
        <f t="shared" si="2"/>
        <v>0</v>
      </c>
      <c r="N35" s="47">
        <f t="shared" si="3"/>
        <v>0</v>
      </c>
      <c r="O35" s="47">
        <f t="shared" si="4"/>
        <v>0</v>
      </c>
      <c r="P35" s="48">
        <f t="shared" si="5"/>
        <v>0</v>
      </c>
    </row>
    <row r="36" spans="1:16" ht="20.399999999999999" x14ac:dyDescent="0.2">
      <c r="A36" s="63">
        <v>6</v>
      </c>
      <c r="B36" s="64"/>
      <c r="C36" s="101" t="s">
        <v>86</v>
      </c>
      <c r="D36" s="103" t="s">
        <v>87</v>
      </c>
      <c r="E36" s="104">
        <v>0.24</v>
      </c>
      <c r="F36" s="68"/>
      <c r="G36" s="65"/>
      <c r="H36" s="47">
        <f t="shared" ref="H36" si="9">ROUND(F36*G36,2)</f>
        <v>0</v>
      </c>
      <c r="I36" s="65"/>
      <c r="J36" s="65"/>
      <c r="K36" s="48">
        <f t="shared" si="0"/>
        <v>0</v>
      </c>
      <c r="L36" s="49">
        <f t="shared" si="1"/>
        <v>0</v>
      </c>
      <c r="M36" s="47">
        <f t="shared" si="2"/>
        <v>0</v>
      </c>
      <c r="N36" s="47">
        <f t="shared" si="3"/>
        <v>0</v>
      </c>
      <c r="O36" s="47">
        <f t="shared" si="4"/>
        <v>0</v>
      </c>
      <c r="P36" s="48">
        <f t="shared" si="5"/>
        <v>0</v>
      </c>
    </row>
    <row r="37" spans="1:16" x14ac:dyDescent="0.2">
      <c r="A37" s="63">
        <v>7</v>
      </c>
      <c r="B37" s="64"/>
      <c r="C37" s="102" t="s">
        <v>88</v>
      </c>
      <c r="D37" s="103" t="s">
        <v>87</v>
      </c>
      <c r="E37" s="104">
        <f>E36*1.25</f>
        <v>0.3</v>
      </c>
      <c r="F37" s="68"/>
      <c r="G37" s="65"/>
      <c r="H37" s="47"/>
      <c r="I37" s="65"/>
      <c r="J37" s="65"/>
      <c r="K37" s="48">
        <f t="shared" si="0"/>
        <v>0</v>
      </c>
      <c r="L37" s="49">
        <f t="shared" si="1"/>
        <v>0</v>
      </c>
      <c r="M37" s="47">
        <f t="shared" si="2"/>
        <v>0</v>
      </c>
      <c r="N37" s="47">
        <f t="shared" si="3"/>
        <v>0</v>
      </c>
      <c r="O37" s="47">
        <f t="shared" si="4"/>
        <v>0</v>
      </c>
      <c r="P37" s="48">
        <f t="shared" si="5"/>
        <v>0</v>
      </c>
    </row>
    <row r="38" spans="1:16" x14ac:dyDescent="0.2">
      <c r="A38" s="63">
        <v>8</v>
      </c>
      <c r="B38" s="64"/>
      <c r="C38" s="102" t="s">
        <v>89</v>
      </c>
      <c r="D38" s="103" t="s">
        <v>72</v>
      </c>
      <c r="E38" s="104">
        <v>1</v>
      </c>
      <c r="F38" s="68"/>
      <c r="G38" s="65"/>
      <c r="H38" s="47"/>
      <c r="I38" s="65"/>
      <c r="J38" s="65"/>
      <c r="K38" s="48">
        <f t="shared" si="0"/>
        <v>0</v>
      </c>
      <c r="L38" s="49">
        <f t="shared" si="1"/>
        <v>0</v>
      </c>
      <c r="M38" s="47">
        <f t="shared" si="2"/>
        <v>0</v>
      </c>
      <c r="N38" s="47">
        <f t="shared" si="3"/>
        <v>0</v>
      </c>
      <c r="O38" s="47">
        <f t="shared" si="4"/>
        <v>0</v>
      </c>
      <c r="P38" s="48">
        <f t="shared" si="5"/>
        <v>0</v>
      </c>
    </row>
    <row r="39" spans="1:16" x14ac:dyDescent="0.2">
      <c r="A39" s="63">
        <v>9</v>
      </c>
      <c r="B39" s="64"/>
      <c r="C39" s="101" t="s">
        <v>90</v>
      </c>
      <c r="D39" s="103" t="s">
        <v>63</v>
      </c>
      <c r="E39" s="104">
        <f>E31</f>
        <v>36.520000000000003</v>
      </c>
      <c r="F39" s="68"/>
      <c r="G39" s="65"/>
      <c r="H39" s="47">
        <f t="shared" ref="H39" si="10">ROUND(F39*G39,2)</f>
        <v>0</v>
      </c>
      <c r="I39" s="65"/>
      <c r="J39" s="65"/>
      <c r="K39" s="48">
        <f t="shared" si="0"/>
        <v>0</v>
      </c>
      <c r="L39" s="49">
        <f t="shared" si="1"/>
        <v>0</v>
      </c>
      <c r="M39" s="47">
        <f t="shared" si="2"/>
        <v>0</v>
      </c>
      <c r="N39" s="47">
        <f t="shared" si="3"/>
        <v>0</v>
      </c>
      <c r="O39" s="47">
        <f t="shared" si="4"/>
        <v>0</v>
      </c>
      <c r="P39" s="48">
        <f t="shared" si="5"/>
        <v>0</v>
      </c>
    </row>
    <row r="40" spans="1:16" ht="20.399999999999999" x14ac:dyDescent="0.2">
      <c r="A40" s="63">
        <v>10</v>
      </c>
      <c r="B40" s="64"/>
      <c r="C40" s="102" t="s">
        <v>91</v>
      </c>
      <c r="D40" s="103" t="s">
        <v>63</v>
      </c>
      <c r="E40" s="104">
        <f>E39*1.25</f>
        <v>45.65</v>
      </c>
      <c r="F40" s="68"/>
      <c r="G40" s="65"/>
      <c r="H40" s="47"/>
      <c r="I40" s="65"/>
      <c r="J40" s="65"/>
      <c r="K40" s="48">
        <f t="shared" si="0"/>
        <v>0</v>
      </c>
      <c r="L40" s="49">
        <f t="shared" si="1"/>
        <v>0</v>
      </c>
      <c r="M40" s="47">
        <f t="shared" si="2"/>
        <v>0</v>
      </c>
      <c r="N40" s="47">
        <f t="shared" si="3"/>
        <v>0</v>
      </c>
      <c r="O40" s="47">
        <f t="shared" si="4"/>
        <v>0</v>
      </c>
      <c r="P40" s="48">
        <f t="shared" si="5"/>
        <v>0</v>
      </c>
    </row>
    <row r="41" spans="1:16" ht="20.399999999999999" x14ac:dyDescent="0.2">
      <c r="A41" s="63">
        <v>11</v>
      </c>
      <c r="B41" s="64"/>
      <c r="C41" s="102" t="s">
        <v>92</v>
      </c>
      <c r="D41" s="103" t="s">
        <v>63</v>
      </c>
      <c r="E41" s="104">
        <f>E39*1.25</f>
        <v>45.65</v>
      </c>
      <c r="F41" s="68"/>
      <c r="G41" s="65"/>
      <c r="H41" s="47"/>
      <c r="I41" s="65"/>
      <c r="J41" s="65"/>
      <c r="K41" s="48">
        <f t="shared" si="0"/>
        <v>0</v>
      </c>
      <c r="L41" s="49">
        <f t="shared" si="1"/>
        <v>0</v>
      </c>
      <c r="M41" s="47">
        <f t="shared" si="2"/>
        <v>0</v>
      </c>
      <c r="N41" s="47">
        <f t="shared" si="3"/>
        <v>0</v>
      </c>
      <c r="O41" s="47">
        <f t="shared" si="4"/>
        <v>0</v>
      </c>
      <c r="P41" s="48">
        <f t="shared" si="5"/>
        <v>0</v>
      </c>
    </row>
    <row r="42" spans="1:16" x14ac:dyDescent="0.2">
      <c r="A42" s="63">
        <v>12</v>
      </c>
      <c r="B42" s="64"/>
      <c r="C42" s="102" t="s">
        <v>93</v>
      </c>
      <c r="D42" s="103" t="s">
        <v>72</v>
      </c>
      <c r="E42" s="104">
        <v>1</v>
      </c>
      <c r="F42" s="68"/>
      <c r="G42" s="65"/>
      <c r="H42" s="47"/>
      <c r="I42" s="65"/>
      <c r="J42" s="65"/>
      <c r="K42" s="48">
        <f t="shared" si="0"/>
        <v>0</v>
      </c>
      <c r="L42" s="49">
        <f t="shared" si="1"/>
        <v>0</v>
      </c>
      <c r="M42" s="47">
        <f t="shared" si="2"/>
        <v>0</v>
      </c>
      <c r="N42" s="47">
        <f t="shared" si="3"/>
        <v>0</v>
      </c>
      <c r="O42" s="47">
        <f t="shared" si="4"/>
        <v>0</v>
      </c>
      <c r="P42" s="48">
        <f t="shared" si="5"/>
        <v>0</v>
      </c>
    </row>
    <row r="43" spans="1:16" x14ac:dyDescent="0.2">
      <c r="A43" s="63">
        <v>13</v>
      </c>
      <c r="B43" s="64"/>
      <c r="C43" s="101" t="s">
        <v>94</v>
      </c>
      <c r="D43" s="103" t="s">
        <v>95</v>
      </c>
      <c r="E43" s="104">
        <v>54.96</v>
      </c>
      <c r="F43" s="68"/>
      <c r="G43" s="65"/>
      <c r="H43" s="47">
        <f t="shared" ref="H43:H46" si="11">ROUND(F43*G43,2)</f>
        <v>0</v>
      </c>
      <c r="I43" s="65"/>
      <c r="J43" s="65"/>
      <c r="K43" s="48">
        <f t="shared" si="0"/>
        <v>0</v>
      </c>
      <c r="L43" s="49">
        <f t="shared" si="1"/>
        <v>0</v>
      </c>
      <c r="M43" s="47">
        <f t="shared" si="2"/>
        <v>0</v>
      </c>
      <c r="N43" s="47">
        <f t="shared" si="3"/>
        <v>0</v>
      </c>
      <c r="O43" s="47">
        <f t="shared" si="4"/>
        <v>0</v>
      </c>
      <c r="P43" s="48">
        <f t="shared" si="5"/>
        <v>0</v>
      </c>
    </row>
    <row r="44" spans="1:16" x14ac:dyDescent="0.2">
      <c r="A44" s="63">
        <v>14</v>
      </c>
      <c r="B44" s="64"/>
      <c r="C44" s="102" t="s">
        <v>96</v>
      </c>
      <c r="D44" s="103" t="s">
        <v>95</v>
      </c>
      <c r="E44" s="104">
        <f>E43*1.1</f>
        <v>60.46</v>
      </c>
      <c r="F44" s="68"/>
      <c r="G44" s="65"/>
      <c r="H44" s="47"/>
      <c r="I44" s="65"/>
      <c r="J44" s="65"/>
      <c r="K44" s="48">
        <f t="shared" si="0"/>
        <v>0</v>
      </c>
      <c r="L44" s="49">
        <f t="shared" si="1"/>
        <v>0</v>
      </c>
      <c r="M44" s="47">
        <f t="shared" si="2"/>
        <v>0</v>
      </c>
      <c r="N44" s="47">
        <f t="shared" si="3"/>
        <v>0</v>
      </c>
      <c r="O44" s="47">
        <f t="shared" si="4"/>
        <v>0</v>
      </c>
      <c r="P44" s="48">
        <f t="shared" si="5"/>
        <v>0</v>
      </c>
    </row>
    <row r="45" spans="1:16" x14ac:dyDescent="0.2">
      <c r="A45" s="63">
        <v>15</v>
      </c>
      <c r="B45" s="64"/>
      <c r="C45" s="102" t="s">
        <v>85</v>
      </c>
      <c r="D45" s="103" t="s">
        <v>72</v>
      </c>
      <c r="E45" s="104">
        <v>1</v>
      </c>
      <c r="F45" s="68"/>
      <c r="G45" s="65"/>
      <c r="H45" s="47"/>
      <c r="I45" s="65"/>
      <c r="J45" s="65"/>
      <c r="K45" s="48">
        <f t="shared" si="0"/>
        <v>0</v>
      </c>
      <c r="L45" s="49">
        <f t="shared" si="1"/>
        <v>0</v>
      </c>
      <c r="M45" s="47">
        <f t="shared" si="2"/>
        <v>0</v>
      </c>
      <c r="N45" s="47">
        <f t="shared" si="3"/>
        <v>0</v>
      </c>
      <c r="O45" s="47">
        <f t="shared" si="4"/>
        <v>0</v>
      </c>
      <c r="P45" s="48">
        <f t="shared" si="5"/>
        <v>0</v>
      </c>
    </row>
    <row r="46" spans="1:16" x14ac:dyDescent="0.2">
      <c r="A46" s="63">
        <v>16</v>
      </c>
      <c r="B46" s="64"/>
      <c r="C46" s="101" t="s">
        <v>97</v>
      </c>
      <c r="D46" s="103" t="s">
        <v>95</v>
      </c>
      <c r="E46" s="104">
        <v>25.56</v>
      </c>
      <c r="F46" s="68"/>
      <c r="G46" s="65"/>
      <c r="H46" s="47">
        <f t="shared" si="11"/>
        <v>0</v>
      </c>
      <c r="I46" s="65"/>
      <c r="J46" s="65"/>
      <c r="K46" s="48">
        <f t="shared" si="0"/>
        <v>0</v>
      </c>
      <c r="L46" s="49">
        <f t="shared" si="1"/>
        <v>0</v>
      </c>
      <c r="M46" s="47">
        <f t="shared" si="2"/>
        <v>0</v>
      </c>
      <c r="N46" s="47">
        <f t="shared" si="3"/>
        <v>0</v>
      </c>
      <c r="O46" s="47">
        <f t="shared" si="4"/>
        <v>0</v>
      </c>
      <c r="P46" s="48">
        <f t="shared" si="5"/>
        <v>0</v>
      </c>
    </row>
    <row r="47" spans="1:16" ht="20.399999999999999" x14ac:dyDescent="0.2">
      <c r="A47" s="63">
        <v>17</v>
      </c>
      <c r="B47" s="64"/>
      <c r="C47" s="102" t="s">
        <v>98</v>
      </c>
      <c r="D47" s="103" t="s">
        <v>95</v>
      </c>
      <c r="E47" s="104">
        <f>E46*1.15</f>
        <v>29.39</v>
      </c>
      <c r="F47" s="68"/>
      <c r="G47" s="65"/>
      <c r="H47" s="47"/>
      <c r="I47" s="65"/>
      <c r="J47" s="65"/>
      <c r="K47" s="48">
        <f t="shared" si="0"/>
        <v>0</v>
      </c>
      <c r="L47" s="49">
        <f t="shared" si="1"/>
        <v>0</v>
      </c>
      <c r="M47" s="47">
        <f t="shared" si="2"/>
        <v>0</v>
      </c>
      <c r="N47" s="47">
        <f t="shared" si="3"/>
        <v>0</v>
      </c>
      <c r="O47" s="47">
        <f t="shared" si="4"/>
        <v>0</v>
      </c>
      <c r="P47" s="48">
        <f t="shared" si="5"/>
        <v>0</v>
      </c>
    </row>
    <row r="48" spans="1:16" x14ac:dyDescent="0.2">
      <c r="A48" s="63">
        <v>18</v>
      </c>
      <c r="B48" s="64"/>
      <c r="C48" s="102" t="s">
        <v>89</v>
      </c>
      <c r="D48" s="103" t="s">
        <v>99</v>
      </c>
      <c r="E48" s="104">
        <v>1</v>
      </c>
      <c r="F48" s="68"/>
      <c r="G48" s="65"/>
      <c r="H48" s="47"/>
      <c r="I48" s="65"/>
      <c r="J48" s="65"/>
      <c r="K48" s="48">
        <f t="shared" si="0"/>
        <v>0</v>
      </c>
      <c r="L48" s="49">
        <f t="shared" si="1"/>
        <v>0</v>
      </c>
      <c r="M48" s="47">
        <f t="shared" si="2"/>
        <v>0</v>
      </c>
      <c r="N48" s="47">
        <f t="shared" si="3"/>
        <v>0</v>
      </c>
      <c r="O48" s="47">
        <f t="shared" si="4"/>
        <v>0</v>
      </c>
      <c r="P48" s="48">
        <f t="shared" si="5"/>
        <v>0</v>
      </c>
    </row>
    <row r="49" spans="1:16" x14ac:dyDescent="0.2">
      <c r="A49" s="98">
        <v>4</v>
      </c>
      <c r="B49" s="99"/>
      <c r="C49" s="100" t="s">
        <v>100</v>
      </c>
      <c r="D49" s="103"/>
      <c r="E49" s="104"/>
      <c r="F49" s="68"/>
      <c r="G49" s="65"/>
      <c r="H49" s="47"/>
      <c r="I49" s="65"/>
      <c r="J49" s="65"/>
      <c r="K49" s="48">
        <f t="shared" si="0"/>
        <v>0</v>
      </c>
      <c r="L49" s="49">
        <f t="shared" si="1"/>
        <v>0</v>
      </c>
      <c r="M49" s="47">
        <f t="shared" si="2"/>
        <v>0</v>
      </c>
      <c r="N49" s="47">
        <f t="shared" si="3"/>
        <v>0</v>
      </c>
      <c r="O49" s="47">
        <f t="shared" si="4"/>
        <v>0</v>
      </c>
      <c r="P49" s="48">
        <f t="shared" si="5"/>
        <v>0</v>
      </c>
    </row>
    <row r="50" spans="1:16" ht="20.399999999999999" x14ac:dyDescent="0.2">
      <c r="A50" s="63">
        <v>1</v>
      </c>
      <c r="B50" s="64"/>
      <c r="C50" s="101" t="s">
        <v>101</v>
      </c>
      <c r="D50" s="103" t="s">
        <v>63</v>
      </c>
      <c r="E50" s="104">
        <v>6.8</v>
      </c>
      <c r="F50" s="68"/>
      <c r="G50" s="65"/>
      <c r="H50" s="47">
        <f t="shared" ref="H50:H53" si="12">ROUND(F50*G50,2)</f>
        <v>0</v>
      </c>
      <c r="I50" s="65"/>
      <c r="J50" s="65"/>
      <c r="K50" s="48">
        <f t="shared" si="0"/>
        <v>0</v>
      </c>
      <c r="L50" s="49">
        <f t="shared" si="1"/>
        <v>0</v>
      </c>
      <c r="M50" s="47">
        <f t="shared" si="2"/>
        <v>0</v>
      </c>
      <c r="N50" s="47">
        <f t="shared" si="3"/>
        <v>0</v>
      </c>
      <c r="O50" s="47">
        <f t="shared" si="4"/>
        <v>0</v>
      </c>
      <c r="P50" s="48">
        <f t="shared" si="5"/>
        <v>0</v>
      </c>
    </row>
    <row r="51" spans="1:16" ht="20.399999999999999" x14ac:dyDescent="0.2">
      <c r="A51" s="63">
        <v>2</v>
      </c>
      <c r="B51" s="64"/>
      <c r="C51" s="101" t="s">
        <v>102</v>
      </c>
      <c r="D51" s="103" t="s">
        <v>63</v>
      </c>
      <c r="E51" s="104">
        <f>E50</f>
        <v>6.8</v>
      </c>
      <c r="F51" s="68"/>
      <c r="G51" s="65"/>
      <c r="H51" s="47">
        <f t="shared" si="12"/>
        <v>0</v>
      </c>
      <c r="I51" s="65"/>
      <c r="J51" s="65"/>
      <c r="K51" s="48">
        <f t="shared" si="0"/>
        <v>0</v>
      </c>
      <c r="L51" s="49">
        <f t="shared" si="1"/>
        <v>0</v>
      </c>
      <c r="M51" s="47">
        <f t="shared" si="2"/>
        <v>0</v>
      </c>
      <c r="N51" s="47">
        <f t="shared" si="3"/>
        <v>0</v>
      </c>
      <c r="O51" s="47">
        <f t="shared" si="4"/>
        <v>0</v>
      </c>
      <c r="P51" s="48">
        <f t="shared" si="5"/>
        <v>0</v>
      </c>
    </row>
    <row r="52" spans="1:16" ht="40.799999999999997" x14ac:dyDescent="0.2">
      <c r="A52" s="63">
        <v>3</v>
      </c>
      <c r="B52" s="64"/>
      <c r="C52" s="101" t="s">
        <v>103</v>
      </c>
      <c r="D52" s="103" t="s">
        <v>63</v>
      </c>
      <c r="E52" s="104">
        <f>E51</f>
        <v>6.8</v>
      </c>
      <c r="F52" s="68"/>
      <c r="G52" s="65"/>
      <c r="H52" s="47">
        <f t="shared" si="12"/>
        <v>0</v>
      </c>
      <c r="I52" s="65"/>
      <c r="J52" s="65"/>
      <c r="K52" s="48">
        <f t="shared" si="0"/>
        <v>0</v>
      </c>
      <c r="L52" s="49">
        <f t="shared" si="1"/>
        <v>0</v>
      </c>
      <c r="M52" s="47">
        <f t="shared" si="2"/>
        <v>0</v>
      </c>
      <c r="N52" s="47">
        <f t="shared" si="3"/>
        <v>0</v>
      </c>
      <c r="O52" s="47">
        <f t="shared" si="4"/>
        <v>0</v>
      </c>
      <c r="P52" s="48">
        <f t="shared" si="5"/>
        <v>0</v>
      </c>
    </row>
    <row r="53" spans="1:16" ht="21" thickBot="1" x14ac:dyDescent="0.25">
      <c r="A53" s="63">
        <v>4</v>
      </c>
      <c r="B53" s="64"/>
      <c r="C53" s="101" t="s">
        <v>104</v>
      </c>
      <c r="D53" s="103" t="s">
        <v>95</v>
      </c>
      <c r="E53" s="104">
        <f>(2+2+1.5+1)*4</f>
        <v>26</v>
      </c>
      <c r="F53" s="68"/>
      <c r="G53" s="65"/>
      <c r="H53" s="47">
        <f t="shared" si="12"/>
        <v>0</v>
      </c>
      <c r="I53" s="65"/>
      <c r="J53" s="65"/>
      <c r="K53" s="48">
        <f t="shared" si="0"/>
        <v>0</v>
      </c>
      <c r="L53" s="49">
        <f t="shared" si="1"/>
        <v>0</v>
      </c>
      <c r="M53" s="47">
        <f t="shared" si="2"/>
        <v>0</v>
      </c>
      <c r="N53" s="47">
        <f t="shared" si="3"/>
        <v>0</v>
      </c>
      <c r="O53" s="47">
        <f t="shared" si="4"/>
        <v>0</v>
      </c>
      <c r="P53" s="48">
        <f t="shared" si="5"/>
        <v>0</v>
      </c>
    </row>
    <row r="54" spans="1:16" ht="10.8" thickBot="1" x14ac:dyDescent="0.25">
      <c r="A54" s="162" t="s">
        <v>105</v>
      </c>
      <c r="B54" s="163"/>
      <c r="C54" s="163"/>
      <c r="D54" s="163"/>
      <c r="E54" s="163"/>
      <c r="F54" s="163"/>
      <c r="G54" s="163"/>
      <c r="H54" s="163"/>
      <c r="I54" s="163"/>
      <c r="J54" s="163"/>
      <c r="K54" s="164"/>
      <c r="L54" s="69">
        <f>SUM(L14:L53)</f>
        <v>0</v>
      </c>
      <c r="M54" s="70">
        <f>SUM(M14:M53)</f>
        <v>0</v>
      </c>
      <c r="N54" s="70">
        <f>SUM(N14:N53)</f>
        <v>0</v>
      </c>
      <c r="O54" s="70">
        <f>SUM(O14:O53)</f>
        <v>0</v>
      </c>
      <c r="P54" s="71">
        <f>SUM(P14:P53)</f>
        <v>0</v>
      </c>
    </row>
    <row r="55" spans="1:16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x14ac:dyDescent="0.2">
      <c r="A57" s="1" t="s">
        <v>14</v>
      </c>
      <c r="B57" s="17"/>
      <c r="C57" s="161">
        <f>'Kops a'!C33:H33</f>
        <v>0</v>
      </c>
      <c r="D57" s="161"/>
      <c r="E57" s="161"/>
      <c r="F57" s="161"/>
      <c r="G57" s="161"/>
      <c r="H57" s="161"/>
      <c r="I57" s="17"/>
      <c r="J57" s="17"/>
      <c r="K57" s="17"/>
      <c r="L57" s="17"/>
      <c r="M57" s="17"/>
      <c r="N57" s="17"/>
      <c r="O57" s="17"/>
      <c r="P57" s="17"/>
    </row>
    <row r="58" spans="1:16" x14ac:dyDescent="0.2">
      <c r="A58" s="17"/>
      <c r="B58" s="17"/>
      <c r="C58" s="117" t="s">
        <v>15</v>
      </c>
      <c r="D58" s="117"/>
      <c r="E58" s="117"/>
      <c r="F58" s="117"/>
      <c r="G58" s="117"/>
      <c r="H58" s="117"/>
      <c r="I58" s="17"/>
      <c r="J58" s="17"/>
      <c r="K58" s="17"/>
      <c r="L58" s="17"/>
      <c r="M58" s="17"/>
      <c r="N58" s="17"/>
      <c r="O58" s="17"/>
      <c r="P58" s="17"/>
    </row>
    <row r="59" spans="1:16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x14ac:dyDescent="0.2">
      <c r="A60" s="88" t="str">
        <f>'Kops a'!A36</f>
        <v xml:space="preserve">Tāme sastādīta </v>
      </c>
      <c r="B60" s="89"/>
      <c r="C60" s="89"/>
      <c r="D60" s="89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 x14ac:dyDescent="0.2">
      <c r="A62" s="1" t="s">
        <v>37</v>
      </c>
      <c r="B62" s="17"/>
      <c r="C62" s="161">
        <f>'Kops a'!C38:H38</f>
        <v>0</v>
      </c>
      <c r="D62" s="161"/>
      <c r="E62" s="161"/>
      <c r="F62" s="161"/>
      <c r="G62" s="161"/>
      <c r="H62" s="161"/>
      <c r="I62" s="17"/>
      <c r="J62" s="17"/>
      <c r="K62" s="17"/>
      <c r="L62" s="17"/>
      <c r="M62" s="17"/>
      <c r="N62" s="17"/>
      <c r="O62" s="17"/>
      <c r="P62" s="17"/>
    </row>
    <row r="63" spans="1:16" x14ac:dyDescent="0.2">
      <c r="A63" s="17"/>
      <c r="B63" s="17"/>
      <c r="C63" s="117" t="s">
        <v>15</v>
      </c>
      <c r="D63" s="117"/>
      <c r="E63" s="117"/>
      <c r="F63" s="117"/>
      <c r="G63" s="117"/>
      <c r="H63" s="117"/>
      <c r="I63" s="17"/>
      <c r="J63" s="17"/>
      <c r="K63" s="17"/>
      <c r="L63" s="17"/>
      <c r="M63" s="17"/>
      <c r="N63" s="17"/>
      <c r="O63" s="17"/>
      <c r="P63" s="17"/>
    </row>
    <row r="64" spans="1:16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x14ac:dyDescent="0.2">
      <c r="A65" s="88" t="s">
        <v>54</v>
      </c>
      <c r="B65" s="89"/>
      <c r="C65" s="93">
        <f>'Kops a'!C41</f>
        <v>0</v>
      </c>
      <c r="D65" s="50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</sheetData>
  <mergeCells count="22">
    <mergeCell ref="A9:I9"/>
    <mergeCell ref="C2:I2"/>
    <mergeCell ref="C3:I3"/>
    <mergeCell ref="C4:I4"/>
    <mergeCell ref="F12:K12"/>
    <mergeCell ref="J9:M9"/>
    <mergeCell ref="L12:P12"/>
    <mergeCell ref="A12:A13"/>
    <mergeCell ref="B12:B13"/>
    <mergeCell ref="C12:C13"/>
    <mergeCell ref="D12:D13"/>
    <mergeCell ref="N9:O9"/>
    <mergeCell ref="D5:L5"/>
    <mergeCell ref="D6:L6"/>
    <mergeCell ref="D7:L7"/>
    <mergeCell ref="D8:L8"/>
    <mergeCell ref="E12:E13"/>
    <mergeCell ref="C62:H62"/>
    <mergeCell ref="C63:H63"/>
    <mergeCell ref="C57:H57"/>
    <mergeCell ref="C58:H58"/>
    <mergeCell ref="A54:K54"/>
  </mergeCells>
  <conditionalFormatting sqref="I14:J53 A14:G53">
    <cfRule type="cellIs" dxfId="142" priority="21" operator="equal">
      <formula>0</formula>
    </cfRule>
  </conditionalFormatting>
  <conditionalFormatting sqref="N9:O9 K14:P53 H14:H53">
    <cfRule type="cellIs" dxfId="141" priority="19" operator="equal">
      <formula>0</formula>
    </cfRule>
  </conditionalFormatting>
  <conditionalFormatting sqref="A9">
    <cfRule type="containsText" dxfId="140" priority="17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39" priority="16" operator="equal">
      <formula>0</formula>
    </cfRule>
  </conditionalFormatting>
  <conditionalFormatting sqref="O10:P10">
    <cfRule type="cellIs" dxfId="138" priority="15" operator="equal">
      <formula>"20__. gada __. _________"</formula>
    </cfRule>
  </conditionalFormatting>
  <conditionalFormatting sqref="A54:K54">
    <cfRule type="containsText" dxfId="137" priority="13" operator="containsText" text="Tiešās izmaksas kopā, t. sk. darba devēja sociālais nodoklis __.__% ">
      <formula>NOT(ISERROR(SEARCH("Tiešās izmaksas kopā, t. sk. darba devēja sociālais nodoklis __.__% ",A54)))</formula>
    </cfRule>
  </conditionalFormatting>
  <conditionalFormatting sqref="C62:H62">
    <cfRule type="cellIs" dxfId="136" priority="10" operator="equal">
      <formula>0</formula>
    </cfRule>
  </conditionalFormatting>
  <conditionalFormatting sqref="C57:H57">
    <cfRule type="cellIs" dxfId="135" priority="9" operator="equal">
      <formula>0</formula>
    </cfRule>
  </conditionalFormatting>
  <conditionalFormatting sqref="L54:P54">
    <cfRule type="cellIs" dxfId="134" priority="8" operator="equal">
      <formula>0</formula>
    </cfRule>
  </conditionalFormatting>
  <conditionalFormatting sqref="C4:I4">
    <cfRule type="cellIs" dxfId="133" priority="7" operator="equal">
      <formula>0</formula>
    </cfRule>
  </conditionalFormatting>
  <conditionalFormatting sqref="D5:L8">
    <cfRule type="cellIs" dxfId="132" priority="5" operator="equal">
      <formula>0</formula>
    </cfRule>
  </conditionalFormatting>
  <conditionalFormatting sqref="C62:H62 C65 C57:H57">
    <cfRule type="cellIs" dxfId="131" priority="4" operator="equal">
      <formula>0</formula>
    </cfRule>
  </conditionalFormatting>
  <conditionalFormatting sqref="D1">
    <cfRule type="cellIs" dxfId="130" priority="3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BC596309-6EE4-47E0-A590-F3D2F6DA868B}">
            <xm:f>NOT(ISERROR(SEARCH("Tāme sastādīta ____. gada ___. ______________",A60)))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A60</xm:sqref>
        </x14:conditionalFormatting>
        <x14:conditionalFormatting xmlns:xm="http://schemas.microsoft.com/office/excel/2006/main">
          <x14:cfRule type="containsText" priority="11" operator="containsText" id="{A5053C80-E745-4777-A201-BBBD02E74FC0}">
            <xm:f>NOT(ISERROR(SEARCH("Sertifikāta Nr. _________________________________",A65)))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B7B4-7D51-42E2-A793-7DF105A6416B}">
  <sheetPr codeName="Sheet4">
    <pageSetUpPr fitToPage="1"/>
  </sheetPr>
  <dimension ref="A1:P134"/>
  <sheetViews>
    <sheetView topLeftCell="A106" workbookViewId="0">
      <selection activeCell="I15" sqref="I15:J121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1">
        <f>'Kops a'!A16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6" t="s">
        <v>362</v>
      </c>
      <c r="D2" s="166"/>
      <c r="E2" s="166"/>
      <c r="F2" s="166"/>
      <c r="G2" s="166"/>
      <c r="H2" s="166"/>
      <c r="I2" s="166"/>
      <c r="J2" s="29"/>
    </row>
    <row r="3" spans="1:16" x14ac:dyDescent="0.2">
      <c r="A3" s="30"/>
      <c r="B3" s="30"/>
      <c r="C3" s="156" t="s">
        <v>17</v>
      </c>
      <c r="D3" s="156"/>
      <c r="E3" s="156"/>
      <c r="F3" s="156"/>
      <c r="G3" s="156"/>
      <c r="H3" s="156"/>
      <c r="I3" s="156"/>
      <c r="J3" s="30"/>
    </row>
    <row r="4" spans="1:16" x14ac:dyDescent="0.2">
      <c r="A4" s="30"/>
      <c r="B4" s="30"/>
      <c r="C4" s="167" t="s">
        <v>52</v>
      </c>
      <c r="D4" s="167"/>
      <c r="E4" s="167"/>
      <c r="F4" s="167"/>
      <c r="G4" s="167"/>
      <c r="H4" s="167"/>
      <c r="I4" s="167"/>
      <c r="J4" s="30"/>
    </row>
    <row r="5" spans="1:16" x14ac:dyDescent="0.2">
      <c r="A5" s="23"/>
      <c r="B5" s="23"/>
      <c r="C5" s="27" t="s">
        <v>5</v>
      </c>
      <c r="D5" s="179" t="str">
        <f>'Kops a'!D6</f>
        <v>Daudzdzīvokļu dzīvojamās mājas vienkāršotas fasādes atjaunošana</v>
      </c>
      <c r="E5" s="179"/>
      <c r="F5" s="179"/>
      <c r="G5" s="179"/>
      <c r="H5" s="179"/>
      <c r="I5" s="179"/>
      <c r="J5" s="179"/>
      <c r="K5" s="179"/>
      <c r="L5" s="179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79" t="str">
        <f>'Kops a'!D7</f>
        <v>Daudzdzīvokļu dzīvojamās mājas, Vīgriežu ielā 34, Jelgavā vienkāršotas fasādes atjaunošana</v>
      </c>
      <c r="E6" s="179"/>
      <c r="F6" s="179"/>
      <c r="G6" s="179"/>
      <c r="H6" s="179"/>
      <c r="I6" s="179"/>
      <c r="J6" s="179"/>
      <c r="K6" s="179"/>
      <c r="L6" s="179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79" t="str">
        <f>'Kops a'!D8</f>
        <v>Vīgriežu iela 34, Jelgava</v>
      </c>
      <c r="E7" s="179"/>
      <c r="F7" s="179"/>
      <c r="G7" s="179"/>
      <c r="H7" s="179"/>
      <c r="I7" s="179"/>
      <c r="J7" s="179"/>
      <c r="K7" s="179"/>
      <c r="L7" s="179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79">
        <f>'Kops a'!D9</f>
        <v>0</v>
      </c>
      <c r="E8" s="179"/>
      <c r="F8" s="179"/>
      <c r="G8" s="179"/>
      <c r="H8" s="179"/>
      <c r="I8" s="179"/>
      <c r="J8" s="179"/>
      <c r="K8" s="179"/>
      <c r="L8" s="179"/>
      <c r="M8" s="17"/>
      <c r="N8" s="17"/>
      <c r="O8" s="17"/>
      <c r="P8" s="17"/>
    </row>
    <row r="9" spans="1:16" ht="11.25" customHeight="1" x14ac:dyDescent="0.2">
      <c r="A9" s="165" t="s">
        <v>60</v>
      </c>
      <c r="B9" s="165"/>
      <c r="C9" s="165"/>
      <c r="D9" s="165"/>
      <c r="E9" s="165"/>
      <c r="F9" s="165"/>
      <c r="G9" s="165"/>
      <c r="H9" s="165"/>
      <c r="I9" s="165"/>
      <c r="J9" s="171" t="s">
        <v>39</v>
      </c>
      <c r="K9" s="171"/>
      <c r="L9" s="171"/>
      <c r="M9" s="171"/>
      <c r="N9" s="178">
        <f>P122</f>
        <v>0</v>
      </c>
      <c r="O9" s="178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1"/>
      <c r="P10" s="90" t="str">
        <f>A128</f>
        <v xml:space="preserve">Tāme sastādīta 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34" t="s">
        <v>23</v>
      </c>
      <c r="B12" s="173" t="s">
        <v>40</v>
      </c>
      <c r="C12" s="169" t="s">
        <v>41</v>
      </c>
      <c r="D12" s="176" t="s">
        <v>42</v>
      </c>
      <c r="E12" s="159" t="s">
        <v>43</v>
      </c>
      <c r="F12" s="168" t="s">
        <v>44</v>
      </c>
      <c r="G12" s="169"/>
      <c r="H12" s="169"/>
      <c r="I12" s="169"/>
      <c r="J12" s="169"/>
      <c r="K12" s="170"/>
      <c r="L12" s="168" t="s">
        <v>45</v>
      </c>
      <c r="M12" s="169"/>
      <c r="N12" s="169"/>
      <c r="O12" s="169"/>
      <c r="P12" s="170"/>
    </row>
    <row r="13" spans="1:16" ht="126.75" customHeight="1" thickBot="1" x14ac:dyDescent="0.25">
      <c r="A13" s="172"/>
      <c r="B13" s="174"/>
      <c r="C13" s="175"/>
      <c r="D13" s="177"/>
      <c r="E13" s="160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106">
        <v>1</v>
      </c>
      <c r="B14" s="107"/>
      <c r="C14" s="108" t="s">
        <v>61</v>
      </c>
      <c r="D14" s="25"/>
      <c r="E14" s="104"/>
      <c r="F14" s="68"/>
      <c r="G14" s="65"/>
      <c r="H14" s="47"/>
      <c r="I14" s="65"/>
      <c r="J14" s="65"/>
      <c r="K14" s="66">
        <f>SUM(H14:J14)</f>
        <v>0</v>
      </c>
      <c r="L14" s="68">
        <f>ROUND(E14*F14,2)</f>
        <v>0</v>
      </c>
      <c r="M14" s="65">
        <f>ROUND(H14*E14,2)</f>
        <v>0</v>
      </c>
      <c r="N14" s="65">
        <f>ROUND(I14*E14,2)</f>
        <v>0</v>
      </c>
      <c r="O14" s="65">
        <f>ROUND(J14*E14,2)</f>
        <v>0</v>
      </c>
      <c r="P14" s="66">
        <f>SUM(M14:O14)</f>
        <v>0</v>
      </c>
    </row>
    <row r="15" spans="1:16" x14ac:dyDescent="0.2">
      <c r="A15" s="38">
        <v>1</v>
      </c>
      <c r="B15" s="39"/>
      <c r="C15" s="105" t="s">
        <v>106</v>
      </c>
      <c r="D15" s="25" t="s">
        <v>63</v>
      </c>
      <c r="E15" s="104">
        <v>605.79999999999995</v>
      </c>
      <c r="F15" s="68"/>
      <c r="G15" s="65"/>
      <c r="H15" s="47">
        <f t="shared" ref="H15:H22" si="0">ROUND(F15*G15,2)</f>
        <v>0</v>
      </c>
      <c r="I15" s="65"/>
      <c r="J15" s="65"/>
      <c r="K15" s="48">
        <f t="shared" ref="K15:K70" si="1">SUM(H15:J15)</f>
        <v>0</v>
      </c>
      <c r="L15" s="49">
        <f t="shared" ref="L15:L70" si="2">ROUND(E15*F15,2)</f>
        <v>0</v>
      </c>
      <c r="M15" s="47">
        <f t="shared" ref="M15:M70" si="3">ROUND(H15*E15,2)</f>
        <v>0</v>
      </c>
      <c r="N15" s="47">
        <f t="shared" ref="N15:N70" si="4">ROUND(I15*E15,2)</f>
        <v>0</v>
      </c>
      <c r="O15" s="47">
        <f t="shared" ref="O15:O70" si="5">ROUND(J15*E15,2)</f>
        <v>0</v>
      </c>
      <c r="P15" s="48">
        <f t="shared" ref="P15:P70" si="6">SUM(M15:O15)</f>
        <v>0</v>
      </c>
    </row>
    <row r="16" spans="1:16" x14ac:dyDescent="0.2">
      <c r="A16" s="38">
        <v>2</v>
      </c>
      <c r="B16" s="39"/>
      <c r="C16" s="105" t="s">
        <v>107</v>
      </c>
      <c r="D16" s="25" t="s">
        <v>108</v>
      </c>
      <c r="E16" s="104">
        <v>2</v>
      </c>
      <c r="F16" s="68"/>
      <c r="G16" s="65"/>
      <c r="H16" s="47">
        <f t="shared" si="0"/>
        <v>0</v>
      </c>
      <c r="I16" s="65"/>
      <c r="J16" s="65"/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</row>
    <row r="17" spans="1:16" x14ac:dyDescent="0.2">
      <c r="A17" s="38">
        <v>3</v>
      </c>
      <c r="B17" s="39"/>
      <c r="C17" s="105" t="s">
        <v>109</v>
      </c>
      <c r="D17" s="25" t="s">
        <v>108</v>
      </c>
      <c r="E17" s="104">
        <v>11</v>
      </c>
      <c r="F17" s="68"/>
      <c r="G17" s="65"/>
      <c r="H17" s="47">
        <f t="shared" si="0"/>
        <v>0</v>
      </c>
      <c r="I17" s="65"/>
      <c r="J17" s="65"/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</row>
    <row r="18" spans="1:16" ht="30.6" x14ac:dyDescent="0.2">
      <c r="A18" s="38">
        <v>4</v>
      </c>
      <c r="B18" s="39"/>
      <c r="C18" s="105" t="s">
        <v>110</v>
      </c>
      <c r="D18" s="25" t="s">
        <v>63</v>
      </c>
      <c r="E18" s="104">
        <v>725.53</v>
      </c>
      <c r="F18" s="68"/>
      <c r="G18" s="65"/>
      <c r="H18" s="47">
        <f t="shared" si="0"/>
        <v>0</v>
      </c>
      <c r="I18" s="65"/>
      <c r="J18" s="65"/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</row>
    <row r="19" spans="1:16" x14ac:dyDescent="0.2">
      <c r="A19" s="38">
        <v>5</v>
      </c>
      <c r="B19" s="39"/>
      <c r="C19" s="105" t="s">
        <v>111</v>
      </c>
      <c r="D19" s="25" t="s">
        <v>95</v>
      </c>
      <c r="E19" s="104">
        <v>149</v>
      </c>
      <c r="F19" s="68"/>
      <c r="G19" s="65"/>
      <c r="H19" s="47">
        <f t="shared" si="0"/>
        <v>0</v>
      </c>
      <c r="I19" s="65"/>
      <c r="J19" s="65"/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</row>
    <row r="20" spans="1:16" ht="20.399999999999999" x14ac:dyDescent="0.2">
      <c r="A20" s="38">
        <v>6</v>
      </c>
      <c r="B20" s="39"/>
      <c r="C20" s="105" t="s">
        <v>112</v>
      </c>
      <c r="D20" s="25" t="s">
        <v>108</v>
      </c>
      <c r="E20" s="104">
        <v>4</v>
      </c>
      <c r="F20" s="68"/>
      <c r="G20" s="65"/>
      <c r="H20" s="47">
        <f t="shared" si="0"/>
        <v>0</v>
      </c>
      <c r="I20" s="65"/>
      <c r="J20" s="65"/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</row>
    <row r="21" spans="1:16" ht="20.399999999999999" x14ac:dyDescent="0.2">
      <c r="A21" s="38">
        <v>7</v>
      </c>
      <c r="B21" s="39"/>
      <c r="C21" s="105" t="s">
        <v>113</v>
      </c>
      <c r="D21" s="25" t="s">
        <v>63</v>
      </c>
      <c r="E21" s="104">
        <v>89.9</v>
      </c>
      <c r="F21" s="68"/>
      <c r="G21" s="65"/>
      <c r="H21" s="47"/>
      <c r="I21" s="65"/>
      <c r="J21" s="65"/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</row>
    <row r="22" spans="1:16" x14ac:dyDescent="0.2">
      <c r="A22" s="38">
        <v>8</v>
      </c>
      <c r="B22" s="39"/>
      <c r="C22" s="105" t="s">
        <v>114</v>
      </c>
      <c r="D22" s="25" t="s">
        <v>115</v>
      </c>
      <c r="E22" s="104">
        <v>1</v>
      </c>
      <c r="F22" s="68"/>
      <c r="G22" s="65"/>
      <c r="H22" s="47">
        <f t="shared" si="0"/>
        <v>0</v>
      </c>
      <c r="I22" s="65"/>
      <c r="J22" s="65"/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</row>
    <row r="23" spans="1:16" x14ac:dyDescent="0.2">
      <c r="A23" s="106">
        <v>2</v>
      </c>
      <c r="B23" s="107"/>
      <c r="C23" s="108" t="s">
        <v>116</v>
      </c>
      <c r="D23" s="25"/>
      <c r="E23" s="104"/>
      <c r="F23" s="68"/>
      <c r="G23" s="65"/>
      <c r="H23" s="47"/>
      <c r="I23" s="65"/>
      <c r="J23" s="65"/>
      <c r="K23" s="48">
        <f t="shared" si="1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</row>
    <row r="24" spans="1:16" ht="20.399999999999999" x14ac:dyDescent="0.2">
      <c r="A24" s="38">
        <v>1</v>
      </c>
      <c r="B24" s="39"/>
      <c r="C24" s="105" t="s">
        <v>117</v>
      </c>
      <c r="D24" s="25" t="s">
        <v>87</v>
      </c>
      <c r="E24" s="104">
        <v>0.12</v>
      </c>
      <c r="F24" s="68"/>
      <c r="G24" s="65"/>
      <c r="H24" s="47">
        <f t="shared" ref="H24" si="7">ROUND(F24*G24,2)</f>
        <v>0</v>
      </c>
      <c r="I24" s="65"/>
      <c r="J24" s="65"/>
      <c r="K24" s="48">
        <f t="shared" si="1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</row>
    <row r="25" spans="1:16" x14ac:dyDescent="0.2">
      <c r="A25" s="38">
        <v>2</v>
      </c>
      <c r="B25" s="39"/>
      <c r="C25" s="109" t="s">
        <v>527</v>
      </c>
      <c r="D25" s="25" t="s">
        <v>87</v>
      </c>
      <c r="E25" s="104">
        <f>E24*1.25</f>
        <v>0.15</v>
      </c>
      <c r="F25" s="68"/>
      <c r="G25" s="65"/>
      <c r="H25" s="47"/>
      <c r="I25" s="65"/>
      <c r="J25" s="65"/>
      <c r="K25" s="48">
        <f t="shared" si="1"/>
        <v>0</v>
      </c>
      <c r="L25" s="49">
        <f t="shared" si="2"/>
        <v>0</v>
      </c>
      <c r="M25" s="47">
        <f t="shared" si="3"/>
        <v>0</v>
      </c>
      <c r="N25" s="47">
        <f t="shared" si="4"/>
        <v>0</v>
      </c>
      <c r="O25" s="47">
        <f t="shared" si="5"/>
        <v>0</v>
      </c>
      <c r="P25" s="48">
        <f t="shared" si="6"/>
        <v>0</v>
      </c>
    </row>
    <row r="26" spans="1:16" x14ac:dyDescent="0.2">
      <c r="A26" s="38">
        <v>3</v>
      </c>
      <c r="B26" s="39"/>
      <c r="C26" s="109" t="s">
        <v>89</v>
      </c>
      <c r="D26" s="25" t="s">
        <v>72</v>
      </c>
      <c r="E26" s="104">
        <v>1</v>
      </c>
      <c r="F26" s="68"/>
      <c r="G26" s="65"/>
      <c r="H26" s="47"/>
      <c r="I26" s="65"/>
      <c r="J26" s="65"/>
      <c r="K26" s="48">
        <f t="shared" si="1"/>
        <v>0</v>
      </c>
      <c r="L26" s="49">
        <f t="shared" si="2"/>
        <v>0</v>
      </c>
      <c r="M26" s="47">
        <f t="shared" si="3"/>
        <v>0</v>
      </c>
      <c r="N26" s="47">
        <f t="shared" si="4"/>
        <v>0</v>
      </c>
      <c r="O26" s="47">
        <f t="shared" si="5"/>
        <v>0</v>
      </c>
      <c r="P26" s="48">
        <f t="shared" si="6"/>
        <v>0</v>
      </c>
    </row>
    <row r="27" spans="1:16" ht="20.399999999999999" x14ac:dyDescent="0.2">
      <c r="A27" s="38">
        <v>4</v>
      </c>
      <c r="B27" s="39"/>
      <c r="C27" s="105" t="s">
        <v>118</v>
      </c>
      <c r="D27" s="25" t="s">
        <v>63</v>
      </c>
      <c r="E27" s="104">
        <v>19.04</v>
      </c>
      <c r="F27" s="68"/>
      <c r="G27" s="65"/>
      <c r="H27" s="47">
        <f t="shared" ref="H27" si="8">ROUND(F27*G27,2)</f>
        <v>0</v>
      </c>
      <c r="I27" s="65"/>
      <c r="J27" s="65"/>
      <c r="K27" s="48">
        <f t="shared" si="1"/>
        <v>0</v>
      </c>
      <c r="L27" s="49">
        <f t="shared" si="2"/>
        <v>0</v>
      </c>
      <c r="M27" s="47">
        <f t="shared" si="3"/>
        <v>0</v>
      </c>
      <c r="N27" s="47">
        <f t="shared" si="4"/>
        <v>0</v>
      </c>
      <c r="O27" s="47">
        <f t="shared" si="5"/>
        <v>0</v>
      </c>
      <c r="P27" s="48">
        <f t="shared" si="6"/>
        <v>0</v>
      </c>
    </row>
    <row r="28" spans="1:16" x14ac:dyDescent="0.2">
      <c r="A28" s="38">
        <v>5</v>
      </c>
      <c r="B28" s="39"/>
      <c r="C28" s="109" t="s">
        <v>119</v>
      </c>
      <c r="D28" s="25" t="s">
        <v>63</v>
      </c>
      <c r="E28" s="104">
        <f>E27*1.15</f>
        <v>21.9</v>
      </c>
      <c r="F28" s="68"/>
      <c r="G28" s="65"/>
      <c r="H28" s="47"/>
      <c r="I28" s="65"/>
      <c r="J28" s="65"/>
      <c r="K28" s="48">
        <f t="shared" si="1"/>
        <v>0</v>
      </c>
      <c r="L28" s="49">
        <f t="shared" si="2"/>
        <v>0</v>
      </c>
      <c r="M28" s="47">
        <f t="shared" si="3"/>
        <v>0</v>
      </c>
      <c r="N28" s="47">
        <f t="shared" si="4"/>
        <v>0</v>
      </c>
      <c r="O28" s="47">
        <f t="shared" si="5"/>
        <v>0</v>
      </c>
      <c r="P28" s="48">
        <f t="shared" si="6"/>
        <v>0</v>
      </c>
    </row>
    <row r="29" spans="1:16" x14ac:dyDescent="0.2">
      <c r="A29" s="38">
        <v>6</v>
      </c>
      <c r="B29" s="39"/>
      <c r="C29" s="109" t="s">
        <v>89</v>
      </c>
      <c r="D29" s="25" t="s">
        <v>72</v>
      </c>
      <c r="E29" s="104">
        <v>1</v>
      </c>
      <c r="F29" s="68"/>
      <c r="G29" s="65"/>
      <c r="H29" s="47"/>
      <c r="I29" s="65"/>
      <c r="J29" s="65"/>
      <c r="K29" s="48">
        <f t="shared" si="1"/>
        <v>0</v>
      </c>
      <c r="L29" s="49">
        <f t="shared" si="2"/>
        <v>0</v>
      </c>
      <c r="M29" s="47">
        <f t="shared" si="3"/>
        <v>0</v>
      </c>
      <c r="N29" s="47">
        <f t="shared" si="4"/>
        <v>0</v>
      </c>
      <c r="O29" s="47">
        <f t="shared" si="5"/>
        <v>0</v>
      </c>
      <c r="P29" s="48">
        <f t="shared" si="6"/>
        <v>0</v>
      </c>
    </row>
    <row r="30" spans="1:16" ht="20.399999999999999" x14ac:dyDescent="0.2">
      <c r="A30" s="38">
        <v>7</v>
      </c>
      <c r="B30" s="39"/>
      <c r="C30" s="105" t="s">
        <v>120</v>
      </c>
      <c r="D30" s="25" t="s">
        <v>63</v>
      </c>
      <c r="E30" s="104">
        <v>4.76</v>
      </c>
      <c r="F30" s="68"/>
      <c r="G30" s="65"/>
      <c r="H30" s="47">
        <f t="shared" ref="H30" si="9">ROUND(F30*G30,2)</f>
        <v>0</v>
      </c>
      <c r="I30" s="65"/>
      <c r="J30" s="65"/>
      <c r="K30" s="48">
        <f t="shared" si="1"/>
        <v>0</v>
      </c>
      <c r="L30" s="49">
        <f t="shared" si="2"/>
        <v>0</v>
      </c>
      <c r="M30" s="47">
        <f t="shared" si="3"/>
        <v>0</v>
      </c>
      <c r="N30" s="47">
        <f t="shared" si="4"/>
        <v>0</v>
      </c>
      <c r="O30" s="47">
        <f t="shared" si="5"/>
        <v>0</v>
      </c>
      <c r="P30" s="48">
        <f t="shared" si="6"/>
        <v>0</v>
      </c>
    </row>
    <row r="31" spans="1:16" x14ac:dyDescent="0.2">
      <c r="A31" s="38">
        <v>8</v>
      </c>
      <c r="B31" s="39"/>
      <c r="C31" s="109" t="s">
        <v>121</v>
      </c>
      <c r="D31" s="25" t="s">
        <v>63</v>
      </c>
      <c r="E31" s="104">
        <f>E30*1.15</f>
        <v>5.47</v>
      </c>
      <c r="F31" s="68"/>
      <c r="G31" s="65"/>
      <c r="H31" s="47"/>
      <c r="I31" s="65"/>
      <c r="J31" s="65"/>
      <c r="K31" s="48">
        <f t="shared" si="1"/>
        <v>0</v>
      </c>
      <c r="L31" s="49">
        <f t="shared" si="2"/>
        <v>0</v>
      </c>
      <c r="M31" s="47">
        <f t="shared" si="3"/>
        <v>0</v>
      </c>
      <c r="N31" s="47">
        <f t="shared" si="4"/>
        <v>0</v>
      </c>
      <c r="O31" s="47">
        <f t="shared" si="5"/>
        <v>0</v>
      </c>
      <c r="P31" s="48">
        <f t="shared" si="6"/>
        <v>0</v>
      </c>
    </row>
    <row r="32" spans="1:16" x14ac:dyDescent="0.2">
      <c r="A32" s="38">
        <v>9</v>
      </c>
      <c r="B32" s="39"/>
      <c r="C32" s="109" t="s">
        <v>89</v>
      </c>
      <c r="D32" s="25" t="s">
        <v>72</v>
      </c>
      <c r="E32" s="104">
        <v>1</v>
      </c>
      <c r="F32" s="68"/>
      <c r="G32" s="65"/>
      <c r="H32" s="47"/>
      <c r="I32" s="65"/>
      <c r="J32" s="65"/>
      <c r="K32" s="48">
        <f t="shared" si="1"/>
        <v>0</v>
      </c>
      <c r="L32" s="49">
        <f t="shared" si="2"/>
        <v>0</v>
      </c>
      <c r="M32" s="47">
        <f t="shared" si="3"/>
        <v>0</v>
      </c>
      <c r="N32" s="47">
        <f t="shared" si="4"/>
        <v>0</v>
      </c>
      <c r="O32" s="47">
        <f t="shared" si="5"/>
        <v>0</v>
      </c>
      <c r="P32" s="48">
        <f t="shared" si="6"/>
        <v>0</v>
      </c>
    </row>
    <row r="33" spans="1:16" x14ac:dyDescent="0.2">
      <c r="A33" s="38">
        <v>10</v>
      </c>
      <c r="B33" s="39"/>
      <c r="C33" s="105" t="s">
        <v>122</v>
      </c>
      <c r="D33" s="25" t="s">
        <v>63</v>
      </c>
      <c r="E33" s="104">
        <v>23.8</v>
      </c>
      <c r="F33" s="68"/>
      <c r="G33" s="65"/>
      <c r="H33" s="47">
        <f t="shared" ref="H33" si="10">ROUND(F33*G33,2)</f>
        <v>0</v>
      </c>
      <c r="I33" s="65"/>
      <c r="J33" s="65"/>
      <c r="K33" s="48">
        <f t="shared" si="1"/>
        <v>0</v>
      </c>
      <c r="L33" s="49">
        <f t="shared" si="2"/>
        <v>0</v>
      </c>
      <c r="M33" s="47">
        <f t="shared" si="3"/>
        <v>0</v>
      </c>
      <c r="N33" s="47">
        <f t="shared" si="4"/>
        <v>0</v>
      </c>
      <c r="O33" s="47">
        <f t="shared" si="5"/>
        <v>0</v>
      </c>
      <c r="P33" s="48">
        <f t="shared" si="6"/>
        <v>0</v>
      </c>
    </row>
    <row r="34" spans="1:16" x14ac:dyDescent="0.2">
      <c r="A34" s="38">
        <v>11</v>
      </c>
      <c r="B34" s="39"/>
      <c r="C34" s="109" t="s">
        <v>96</v>
      </c>
      <c r="D34" s="25" t="s">
        <v>63</v>
      </c>
      <c r="E34" s="104">
        <f>E33*1.15</f>
        <v>27.37</v>
      </c>
      <c r="F34" s="68"/>
      <c r="G34" s="65"/>
      <c r="H34" s="47"/>
      <c r="I34" s="65"/>
      <c r="J34" s="65"/>
      <c r="K34" s="48">
        <f t="shared" si="1"/>
        <v>0</v>
      </c>
      <c r="L34" s="49">
        <f t="shared" si="2"/>
        <v>0</v>
      </c>
      <c r="M34" s="47">
        <f t="shared" si="3"/>
        <v>0</v>
      </c>
      <c r="N34" s="47">
        <f t="shared" si="4"/>
        <v>0</v>
      </c>
      <c r="O34" s="47">
        <f t="shared" si="5"/>
        <v>0</v>
      </c>
      <c r="P34" s="48">
        <f t="shared" si="6"/>
        <v>0</v>
      </c>
    </row>
    <row r="35" spans="1:16" x14ac:dyDescent="0.2">
      <c r="A35" s="38">
        <v>12</v>
      </c>
      <c r="B35" s="39"/>
      <c r="C35" s="109" t="s">
        <v>123</v>
      </c>
      <c r="D35" s="25" t="s">
        <v>72</v>
      </c>
      <c r="E35" s="104">
        <v>1</v>
      </c>
      <c r="F35" s="68"/>
      <c r="G35" s="65"/>
      <c r="H35" s="47"/>
      <c r="I35" s="65"/>
      <c r="J35" s="65"/>
      <c r="K35" s="48">
        <f t="shared" si="1"/>
        <v>0</v>
      </c>
      <c r="L35" s="49">
        <f t="shared" si="2"/>
        <v>0</v>
      </c>
      <c r="M35" s="47">
        <f t="shared" si="3"/>
        <v>0</v>
      </c>
      <c r="N35" s="47">
        <f t="shared" si="4"/>
        <v>0</v>
      </c>
      <c r="O35" s="47">
        <f t="shared" si="5"/>
        <v>0</v>
      </c>
      <c r="P35" s="48">
        <f t="shared" si="6"/>
        <v>0</v>
      </c>
    </row>
    <row r="36" spans="1:16" x14ac:dyDescent="0.2">
      <c r="A36" s="106">
        <v>3</v>
      </c>
      <c r="B36" s="107"/>
      <c r="C36" s="108" t="s">
        <v>124</v>
      </c>
      <c r="D36" s="25"/>
      <c r="E36" s="104"/>
      <c r="F36" s="68"/>
      <c r="G36" s="65"/>
      <c r="H36" s="47"/>
      <c r="I36" s="65"/>
      <c r="J36" s="65"/>
      <c r="K36" s="48">
        <f t="shared" si="1"/>
        <v>0</v>
      </c>
      <c r="L36" s="49">
        <f t="shared" si="2"/>
        <v>0</v>
      </c>
      <c r="M36" s="47">
        <f t="shared" si="3"/>
        <v>0</v>
      </c>
      <c r="N36" s="47">
        <f t="shared" si="4"/>
        <v>0</v>
      </c>
      <c r="O36" s="47">
        <f t="shared" si="5"/>
        <v>0</v>
      </c>
      <c r="P36" s="48">
        <f t="shared" si="6"/>
        <v>0</v>
      </c>
    </row>
    <row r="37" spans="1:16" ht="30.6" x14ac:dyDescent="0.2">
      <c r="A37" s="38">
        <v>1</v>
      </c>
      <c r="B37" s="39"/>
      <c r="C37" s="105" t="s">
        <v>125</v>
      </c>
      <c r="D37" s="25" t="s">
        <v>87</v>
      </c>
      <c r="E37" s="104">
        <v>0.72</v>
      </c>
      <c r="F37" s="68"/>
      <c r="G37" s="65"/>
      <c r="H37" s="47">
        <f t="shared" ref="H37" si="11">ROUND(F37*G37,2)</f>
        <v>0</v>
      </c>
      <c r="I37" s="65"/>
      <c r="J37" s="65"/>
      <c r="K37" s="48">
        <f t="shared" si="1"/>
        <v>0</v>
      </c>
      <c r="L37" s="49">
        <f t="shared" si="2"/>
        <v>0</v>
      </c>
      <c r="M37" s="47">
        <f t="shared" si="3"/>
        <v>0</v>
      </c>
      <c r="N37" s="47">
        <f t="shared" si="4"/>
        <v>0</v>
      </c>
      <c r="O37" s="47">
        <f t="shared" si="5"/>
        <v>0</v>
      </c>
      <c r="P37" s="48">
        <f t="shared" si="6"/>
        <v>0</v>
      </c>
    </row>
    <row r="38" spans="1:16" x14ac:dyDescent="0.2">
      <c r="A38" s="38">
        <v>2</v>
      </c>
      <c r="B38" s="39"/>
      <c r="C38" s="109" t="s">
        <v>527</v>
      </c>
      <c r="D38" s="25" t="s">
        <v>87</v>
      </c>
      <c r="E38" s="104">
        <v>0.31</v>
      </c>
      <c r="F38" s="68"/>
      <c r="G38" s="65"/>
      <c r="H38" s="47"/>
      <c r="I38" s="65"/>
      <c r="J38" s="65"/>
      <c r="K38" s="48">
        <f t="shared" si="1"/>
        <v>0</v>
      </c>
      <c r="L38" s="49">
        <f t="shared" si="2"/>
        <v>0</v>
      </c>
      <c r="M38" s="47">
        <f t="shared" si="3"/>
        <v>0</v>
      </c>
      <c r="N38" s="47">
        <f t="shared" si="4"/>
        <v>0</v>
      </c>
      <c r="O38" s="47">
        <f t="shared" si="5"/>
        <v>0</v>
      </c>
      <c r="P38" s="48">
        <f t="shared" si="6"/>
        <v>0</v>
      </c>
    </row>
    <row r="39" spans="1:16" x14ac:dyDescent="0.2">
      <c r="A39" s="38">
        <v>3</v>
      </c>
      <c r="B39" s="39"/>
      <c r="C39" s="109" t="s">
        <v>88</v>
      </c>
      <c r="D39" s="25" t="s">
        <v>87</v>
      </c>
      <c r="E39" s="104">
        <v>0.59</v>
      </c>
      <c r="F39" s="68"/>
      <c r="G39" s="65"/>
      <c r="H39" s="47"/>
      <c r="I39" s="65"/>
      <c r="J39" s="65"/>
      <c r="K39" s="48">
        <f t="shared" si="1"/>
        <v>0</v>
      </c>
      <c r="L39" s="49">
        <f t="shared" si="2"/>
        <v>0</v>
      </c>
      <c r="M39" s="47">
        <f t="shared" si="3"/>
        <v>0</v>
      </c>
      <c r="N39" s="47">
        <f t="shared" si="4"/>
        <v>0</v>
      </c>
      <c r="O39" s="47">
        <f t="shared" si="5"/>
        <v>0</v>
      </c>
      <c r="P39" s="48">
        <f t="shared" si="6"/>
        <v>0</v>
      </c>
    </row>
    <row r="40" spans="1:16" x14ac:dyDescent="0.2">
      <c r="A40" s="38">
        <v>4</v>
      </c>
      <c r="B40" s="39"/>
      <c r="C40" s="109" t="s">
        <v>89</v>
      </c>
      <c r="D40" s="25" t="s">
        <v>72</v>
      </c>
      <c r="E40" s="104">
        <v>1</v>
      </c>
      <c r="F40" s="68"/>
      <c r="G40" s="65"/>
      <c r="H40" s="47"/>
      <c r="I40" s="65"/>
      <c r="J40" s="65"/>
      <c r="K40" s="48">
        <f t="shared" si="1"/>
        <v>0</v>
      </c>
      <c r="L40" s="49">
        <f t="shared" si="2"/>
        <v>0</v>
      </c>
      <c r="M40" s="47">
        <f t="shared" si="3"/>
        <v>0</v>
      </c>
      <c r="N40" s="47">
        <f t="shared" si="4"/>
        <v>0</v>
      </c>
      <c r="O40" s="47">
        <f t="shared" si="5"/>
        <v>0</v>
      </c>
      <c r="P40" s="48">
        <f t="shared" si="6"/>
        <v>0</v>
      </c>
    </row>
    <row r="41" spans="1:16" x14ac:dyDescent="0.2">
      <c r="A41" s="38">
        <v>5</v>
      </c>
      <c r="B41" s="39"/>
      <c r="C41" s="105" t="s">
        <v>126</v>
      </c>
      <c r="D41" s="25" t="s">
        <v>63</v>
      </c>
      <c r="E41" s="104">
        <v>31.45</v>
      </c>
      <c r="F41" s="68"/>
      <c r="G41" s="65"/>
      <c r="H41" s="47">
        <f t="shared" ref="H41" si="12">ROUND(F41*G41,2)</f>
        <v>0</v>
      </c>
      <c r="I41" s="65"/>
      <c r="J41" s="65"/>
      <c r="K41" s="48">
        <f t="shared" si="1"/>
        <v>0</v>
      </c>
      <c r="L41" s="49">
        <f t="shared" si="2"/>
        <v>0</v>
      </c>
      <c r="M41" s="47">
        <f t="shared" si="3"/>
        <v>0</v>
      </c>
      <c r="N41" s="47">
        <f t="shared" si="4"/>
        <v>0</v>
      </c>
      <c r="O41" s="47">
        <f t="shared" si="5"/>
        <v>0</v>
      </c>
      <c r="P41" s="48">
        <f t="shared" si="6"/>
        <v>0</v>
      </c>
    </row>
    <row r="42" spans="1:16" x14ac:dyDescent="0.2">
      <c r="A42" s="38">
        <v>6</v>
      </c>
      <c r="B42" s="39"/>
      <c r="C42" s="109" t="s">
        <v>119</v>
      </c>
      <c r="D42" s="25" t="s">
        <v>63</v>
      </c>
      <c r="E42" s="104">
        <f>E41*1.15</f>
        <v>36.17</v>
      </c>
      <c r="F42" s="68"/>
      <c r="G42" s="65"/>
      <c r="H42" s="47"/>
      <c r="I42" s="65"/>
      <c r="J42" s="65"/>
      <c r="K42" s="48">
        <f t="shared" si="1"/>
        <v>0</v>
      </c>
      <c r="L42" s="49">
        <f t="shared" si="2"/>
        <v>0</v>
      </c>
      <c r="M42" s="47">
        <f t="shared" si="3"/>
        <v>0</v>
      </c>
      <c r="N42" s="47">
        <f t="shared" si="4"/>
        <v>0</v>
      </c>
      <c r="O42" s="47">
        <f t="shared" si="5"/>
        <v>0</v>
      </c>
      <c r="P42" s="48">
        <f t="shared" si="6"/>
        <v>0</v>
      </c>
    </row>
    <row r="43" spans="1:16" x14ac:dyDescent="0.2">
      <c r="A43" s="38">
        <v>7</v>
      </c>
      <c r="B43" s="39"/>
      <c r="C43" s="109" t="s">
        <v>89</v>
      </c>
      <c r="D43" s="25" t="s">
        <v>72</v>
      </c>
      <c r="E43" s="104">
        <v>1</v>
      </c>
      <c r="F43" s="68"/>
      <c r="G43" s="65"/>
      <c r="H43" s="47"/>
      <c r="I43" s="65"/>
      <c r="J43" s="65"/>
      <c r="K43" s="48">
        <f t="shared" si="1"/>
        <v>0</v>
      </c>
      <c r="L43" s="49">
        <f t="shared" si="2"/>
        <v>0</v>
      </c>
      <c r="M43" s="47">
        <f t="shared" si="3"/>
        <v>0</v>
      </c>
      <c r="N43" s="47">
        <f t="shared" si="4"/>
        <v>0</v>
      </c>
      <c r="O43" s="47">
        <f t="shared" si="5"/>
        <v>0</v>
      </c>
      <c r="P43" s="48">
        <f t="shared" si="6"/>
        <v>0</v>
      </c>
    </row>
    <row r="44" spans="1:16" x14ac:dyDescent="0.2">
      <c r="A44" s="38">
        <v>8</v>
      </c>
      <c r="B44" s="39"/>
      <c r="C44" s="105" t="s">
        <v>127</v>
      </c>
      <c r="D44" s="25" t="s">
        <v>63</v>
      </c>
      <c r="E44" s="104">
        <v>50.32</v>
      </c>
      <c r="F44" s="68"/>
      <c r="G44" s="65"/>
      <c r="H44" s="47">
        <f t="shared" ref="H44" si="13">ROUND(F44*G44,2)</f>
        <v>0</v>
      </c>
      <c r="I44" s="65"/>
      <c r="J44" s="65"/>
      <c r="K44" s="48">
        <f t="shared" si="1"/>
        <v>0</v>
      </c>
      <c r="L44" s="49">
        <f t="shared" si="2"/>
        <v>0</v>
      </c>
      <c r="M44" s="47">
        <f t="shared" si="3"/>
        <v>0</v>
      </c>
      <c r="N44" s="47">
        <f t="shared" si="4"/>
        <v>0</v>
      </c>
      <c r="O44" s="47">
        <f t="shared" si="5"/>
        <v>0</v>
      </c>
      <c r="P44" s="48">
        <f t="shared" si="6"/>
        <v>0</v>
      </c>
    </row>
    <row r="45" spans="1:16" x14ac:dyDescent="0.2">
      <c r="A45" s="38">
        <v>9</v>
      </c>
      <c r="B45" s="39"/>
      <c r="C45" s="109" t="s">
        <v>96</v>
      </c>
      <c r="D45" s="25" t="s">
        <v>63</v>
      </c>
      <c r="E45" s="104">
        <f>E44*1.15</f>
        <v>57.87</v>
      </c>
      <c r="F45" s="68"/>
      <c r="G45" s="65"/>
      <c r="H45" s="47"/>
      <c r="I45" s="65"/>
      <c r="J45" s="65"/>
      <c r="K45" s="48">
        <f t="shared" si="1"/>
        <v>0</v>
      </c>
      <c r="L45" s="49">
        <f t="shared" si="2"/>
        <v>0</v>
      </c>
      <c r="M45" s="47">
        <f t="shared" si="3"/>
        <v>0</v>
      </c>
      <c r="N45" s="47">
        <f t="shared" si="4"/>
        <v>0</v>
      </c>
      <c r="O45" s="47">
        <f t="shared" si="5"/>
        <v>0</v>
      </c>
      <c r="P45" s="48">
        <f t="shared" si="6"/>
        <v>0</v>
      </c>
    </row>
    <row r="46" spans="1:16" x14ac:dyDescent="0.2">
      <c r="A46" s="38">
        <v>10</v>
      </c>
      <c r="B46" s="39"/>
      <c r="C46" s="109" t="s">
        <v>123</v>
      </c>
      <c r="D46" s="25" t="s">
        <v>72</v>
      </c>
      <c r="E46" s="104">
        <v>1</v>
      </c>
      <c r="F46" s="68"/>
      <c r="G46" s="65"/>
      <c r="H46" s="47"/>
      <c r="I46" s="65"/>
      <c r="J46" s="65"/>
      <c r="K46" s="48">
        <f t="shared" si="1"/>
        <v>0</v>
      </c>
      <c r="L46" s="49">
        <f t="shared" si="2"/>
        <v>0</v>
      </c>
      <c r="M46" s="47">
        <f t="shared" si="3"/>
        <v>0</v>
      </c>
      <c r="N46" s="47">
        <f t="shared" si="4"/>
        <v>0</v>
      </c>
      <c r="O46" s="47">
        <f t="shared" si="5"/>
        <v>0</v>
      </c>
      <c r="P46" s="48">
        <f t="shared" si="6"/>
        <v>0</v>
      </c>
    </row>
    <row r="47" spans="1:16" x14ac:dyDescent="0.2">
      <c r="A47" s="110">
        <v>4</v>
      </c>
      <c r="B47" s="111"/>
      <c r="C47" s="108" t="s">
        <v>128</v>
      </c>
      <c r="D47" s="25"/>
      <c r="E47" s="104"/>
      <c r="F47" s="68"/>
      <c r="G47" s="65"/>
      <c r="H47" s="47"/>
      <c r="I47" s="65"/>
      <c r="J47" s="65"/>
      <c r="K47" s="48">
        <f t="shared" si="1"/>
        <v>0</v>
      </c>
      <c r="L47" s="49">
        <f t="shared" si="2"/>
        <v>0</v>
      </c>
      <c r="M47" s="47">
        <f t="shared" si="3"/>
        <v>0</v>
      </c>
      <c r="N47" s="47">
        <f t="shared" si="4"/>
        <v>0</v>
      </c>
      <c r="O47" s="47">
        <f t="shared" si="5"/>
        <v>0</v>
      </c>
      <c r="P47" s="48">
        <f t="shared" si="6"/>
        <v>0</v>
      </c>
    </row>
    <row r="48" spans="1:16" ht="20.399999999999999" x14ac:dyDescent="0.2">
      <c r="A48" s="38">
        <v>1</v>
      </c>
      <c r="B48" s="39"/>
      <c r="C48" s="105" t="s">
        <v>129</v>
      </c>
      <c r="D48" s="25" t="s">
        <v>87</v>
      </c>
      <c r="E48" s="104">
        <v>1.76</v>
      </c>
      <c r="F48" s="68"/>
      <c r="G48" s="65"/>
      <c r="H48" s="47">
        <f t="shared" ref="H48" si="14">ROUND(F48*G48,2)</f>
        <v>0</v>
      </c>
      <c r="I48" s="65"/>
      <c r="J48" s="65"/>
      <c r="K48" s="48">
        <f t="shared" si="1"/>
        <v>0</v>
      </c>
      <c r="L48" s="49">
        <f t="shared" si="2"/>
        <v>0</v>
      </c>
      <c r="M48" s="47">
        <f t="shared" si="3"/>
        <v>0</v>
      </c>
      <c r="N48" s="47">
        <f t="shared" si="4"/>
        <v>0</v>
      </c>
      <c r="O48" s="47">
        <f t="shared" si="5"/>
        <v>0</v>
      </c>
      <c r="P48" s="48">
        <f t="shared" si="6"/>
        <v>0</v>
      </c>
    </row>
    <row r="49" spans="1:16" x14ac:dyDescent="0.2">
      <c r="A49" s="38">
        <v>2</v>
      </c>
      <c r="B49" s="39"/>
      <c r="C49" s="109" t="s">
        <v>528</v>
      </c>
      <c r="D49" s="25" t="s">
        <v>87</v>
      </c>
      <c r="E49" s="104">
        <f>E48*1.25</f>
        <v>2.2000000000000002</v>
      </c>
      <c r="F49" s="68"/>
      <c r="G49" s="65"/>
      <c r="H49" s="47"/>
      <c r="I49" s="65"/>
      <c r="J49" s="65"/>
      <c r="K49" s="48">
        <f t="shared" si="1"/>
        <v>0</v>
      </c>
      <c r="L49" s="49">
        <f t="shared" si="2"/>
        <v>0</v>
      </c>
      <c r="M49" s="47">
        <f t="shared" si="3"/>
        <v>0</v>
      </c>
      <c r="N49" s="47">
        <f t="shared" si="4"/>
        <v>0</v>
      </c>
      <c r="O49" s="47">
        <f t="shared" si="5"/>
        <v>0</v>
      </c>
      <c r="P49" s="48">
        <f t="shared" si="6"/>
        <v>0</v>
      </c>
    </row>
    <row r="50" spans="1:16" x14ac:dyDescent="0.2">
      <c r="A50" s="38">
        <v>3</v>
      </c>
      <c r="B50" s="39"/>
      <c r="C50" s="109" t="s">
        <v>89</v>
      </c>
      <c r="D50" s="25" t="s">
        <v>72</v>
      </c>
      <c r="E50" s="104">
        <v>1</v>
      </c>
      <c r="F50" s="68"/>
      <c r="G50" s="65"/>
      <c r="H50" s="47"/>
      <c r="I50" s="65"/>
      <c r="J50" s="65"/>
      <c r="K50" s="48">
        <f t="shared" si="1"/>
        <v>0</v>
      </c>
      <c r="L50" s="49">
        <f t="shared" si="2"/>
        <v>0</v>
      </c>
      <c r="M50" s="47">
        <f t="shared" si="3"/>
        <v>0</v>
      </c>
      <c r="N50" s="47">
        <f t="shared" si="4"/>
        <v>0</v>
      </c>
      <c r="O50" s="47">
        <f t="shared" si="5"/>
        <v>0</v>
      </c>
      <c r="P50" s="48">
        <f t="shared" si="6"/>
        <v>0</v>
      </c>
    </row>
    <row r="51" spans="1:16" ht="20.399999999999999" x14ac:dyDescent="0.2">
      <c r="A51" s="38">
        <v>4</v>
      </c>
      <c r="B51" s="39"/>
      <c r="C51" s="105" t="s">
        <v>130</v>
      </c>
      <c r="D51" s="25" t="s">
        <v>87</v>
      </c>
      <c r="E51" s="104">
        <v>0.9</v>
      </c>
      <c r="F51" s="68"/>
      <c r="G51" s="65"/>
      <c r="H51" s="47">
        <f t="shared" ref="H51" si="15">ROUND(F51*G51,2)</f>
        <v>0</v>
      </c>
      <c r="I51" s="65"/>
      <c r="J51" s="65"/>
      <c r="K51" s="48">
        <f t="shared" si="1"/>
        <v>0</v>
      </c>
      <c r="L51" s="49">
        <f t="shared" si="2"/>
        <v>0</v>
      </c>
      <c r="M51" s="47">
        <f t="shared" si="3"/>
        <v>0</v>
      </c>
      <c r="N51" s="47">
        <f t="shared" si="4"/>
        <v>0</v>
      </c>
      <c r="O51" s="47">
        <f t="shared" si="5"/>
        <v>0</v>
      </c>
      <c r="P51" s="48">
        <f t="shared" si="6"/>
        <v>0</v>
      </c>
    </row>
    <row r="52" spans="1:16" x14ac:dyDescent="0.2">
      <c r="A52" s="38">
        <v>5</v>
      </c>
      <c r="B52" s="39"/>
      <c r="C52" s="109" t="s">
        <v>528</v>
      </c>
      <c r="D52" s="25" t="s">
        <v>87</v>
      </c>
      <c r="E52" s="104">
        <f>E51*1.25</f>
        <v>1.1299999999999999</v>
      </c>
      <c r="F52" s="68"/>
      <c r="G52" s="65"/>
      <c r="H52" s="47"/>
      <c r="I52" s="65"/>
      <c r="J52" s="65"/>
      <c r="K52" s="48">
        <f t="shared" si="1"/>
        <v>0</v>
      </c>
      <c r="L52" s="49">
        <f t="shared" si="2"/>
        <v>0</v>
      </c>
      <c r="M52" s="47">
        <f t="shared" si="3"/>
        <v>0</v>
      </c>
      <c r="N52" s="47">
        <f t="shared" si="4"/>
        <v>0</v>
      </c>
      <c r="O52" s="47">
        <f t="shared" si="5"/>
        <v>0</v>
      </c>
      <c r="P52" s="48">
        <f t="shared" si="6"/>
        <v>0</v>
      </c>
    </row>
    <row r="53" spans="1:16" x14ac:dyDescent="0.2">
      <c r="A53" s="38">
        <v>6</v>
      </c>
      <c r="B53" s="39"/>
      <c r="C53" s="109" t="s">
        <v>89</v>
      </c>
      <c r="D53" s="25" t="s">
        <v>72</v>
      </c>
      <c r="E53" s="104">
        <v>1</v>
      </c>
      <c r="F53" s="68"/>
      <c r="G53" s="65"/>
      <c r="H53" s="47"/>
      <c r="I53" s="65"/>
      <c r="J53" s="65"/>
      <c r="K53" s="48">
        <f t="shared" si="1"/>
        <v>0</v>
      </c>
      <c r="L53" s="49">
        <f t="shared" si="2"/>
        <v>0</v>
      </c>
      <c r="M53" s="47">
        <f t="shared" si="3"/>
        <v>0</v>
      </c>
      <c r="N53" s="47">
        <f t="shared" si="4"/>
        <v>0</v>
      </c>
      <c r="O53" s="47">
        <f t="shared" si="5"/>
        <v>0</v>
      </c>
      <c r="P53" s="48">
        <f t="shared" si="6"/>
        <v>0</v>
      </c>
    </row>
    <row r="54" spans="1:16" x14ac:dyDescent="0.2">
      <c r="A54" s="38">
        <v>7</v>
      </c>
      <c r="B54" s="39"/>
      <c r="C54" s="105" t="s">
        <v>126</v>
      </c>
      <c r="D54" s="25" t="s">
        <v>63</v>
      </c>
      <c r="E54" s="104">
        <v>90.3</v>
      </c>
      <c r="F54" s="68"/>
      <c r="G54" s="65"/>
      <c r="H54" s="47">
        <f t="shared" ref="H54" si="16">ROUND(F54*G54,2)</f>
        <v>0</v>
      </c>
      <c r="I54" s="65"/>
      <c r="J54" s="65"/>
      <c r="K54" s="48">
        <f t="shared" si="1"/>
        <v>0</v>
      </c>
      <c r="L54" s="49">
        <f t="shared" si="2"/>
        <v>0</v>
      </c>
      <c r="M54" s="47">
        <f t="shared" si="3"/>
        <v>0</v>
      </c>
      <c r="N54" s="47">
        <f t="shared" si="4"/>
        <v>0</v>
      </c>
      <c r="O54" s="47">
        <f t="shared" si="5"/>
        <v>0</v>
      </c>
      <c r="P54" s="48">
        <f t="shared" si="6"/>
        <v>0</v>
      </c>
    </row>
    <row r="55" spans="1:16" x14ac:dyDescent="0.2">
      <c r="A55" s="38">
        <v>8</v>
      </c>
      <c r="B55" s="39"/>
      <c r="C55" s="109" t="s">
        <v>119</v>
      </c>
      <c r="D55" s="25" t="s">
        <v>63</v>
      </c>
      <c r="E55" s="104">
        <f>E54*1.15</f>
        <v>103.85</v>
      </c>
      <c r="F55" s="68"/>
      <c r="G55" s="65"/>
      <c r="H55" s="47"/>
      <c r="I55" s="65"/>
      <c r="J55" s="65"/>
      <c r="K55" s="48">
        <f t="shared" si="1"/>
        <v>0</v>
      </c>
      <c r="L55" s="49">
        <f t="shared" si="2"/>
        <v>0</v>
      </c>
      <c r="M55" s="47">
        <f t="shared" si="3"/>
        <v>0</v>
      </c>
      <c r="N55" s="47">
        <f t="shared" si="4"/>
        <v>0</v>
      </c>
      <c r="O55" s="47">
        <f t="shared" si="5"/>
        <v>0</v>
      </c>
      <c r="P55" s="48">
        <f t="shared" si="6"/>
        <v>0</v>
      </c>
    </row>
    <row r="56" spans="1:16" x14ac:dyDescent="0.2">
      <c r="A56" s="38">
        <v>9</v>
      </c>
      <c r="B56" s="39"/>
      <c r="C56" s="109" t="s">
        <v>89</v>
      </c>
      <c r="D56" s="25" t="s">
        <v>72</v>
      </c>
      <c r="E56" s="104">
        <v>1</v>
      </c>
      <c r="F56" s="68"/>
      <c r="G56" s="65"/>
      <c r="H56" s="47"/>
      <c r="I56" s="65"/>
      <c r="J56" s="65"/>
      <c r="K56" s="48">
        <f t="shared" si="1"/>
        <v>0</v>
      </c>
      <c r="L56" s="49">
        <f t="shared" si="2"/>
        <v>0</v>
      </c>
      <c r="M56" s="47">
        <f t="shared" si="3"/>
        <v>0</v>
      </c>
      <c r="N56" s="47">
        <f t="shared" si="4"/>
        <v>0</v>
      </c>
      <c r="O56" s="47">
        <f t="shared" si="5"/>
        <v>0</v>
      </c>
      <c r="P56" s="48">
        <f t="shared" si="6"/>
        <v>0</v>
      </c>
    </row>
    <row r="57" spans="1:16" ht="20.399999999999999" x14ac:dyDescent="0.2">
      <c r="A57" s="38">
        <v>10</v>
      </c>
      <c r="B57" s="39"/>
      <c r="C57" s="105" t="s">
        <v>131</v>
      </c>
      <c r="D57" s="25" t="s">
        <v>63</v>
      </c>
      <c r="E57" s="104">
        <v>25.8</v>
      </c>
      <c r="F57" s="68"/>
      <c r="G57" s="65"/>
      <c r="H57" s="47">
        <f t="shared" ref="H57" si="17">ROUND(F57*G57,2)</f>
        <v>0</v>
      </c>
      <c r="I57" s="65"/>
      <c r="J57" s="65"/>
      <c r="K57" s="48">
        <f t="shared" si="1"/>
        <v>0</v>
      </c>
      <c r="L57" s="49">
        <f t="shared" si="2"/>
        <v>0</v>
      </c>
      <c r="M57" s="47">
        <f t="shared" si="3"/>
        <v>0</v>
      </c>
      <c r="N57" s="47">
        <f t="shared" si="4"/>
        <v>0</v>
      </c>
      <c r="O57" s="47">
        <f t="shared" si="5"/>
        <v>0</v>
      </c>
      <c r="P57" s="48">
        <f t="shared" si="6"/>
        <v>0</v>
      </c>
    </row>
    <row r="58" spans="1:16" x14ac:dyDescent="0.2">
      <c r="A58" s="38">
        <v>11</v>
      </c>
      <c r="B58" s="39"/>
      <c r="C58" s="109" t="s">
        <v>121</v>
      </c>
      <c r="D58" s="25" t="s">
        <v>63</v>
      </c>
      <c r="E58" s="104">
        <f>E57*1.15</f>
        <v>29.67</v>
      </c>
      <c r="F58" s="68"/>
      <c r="G58" s="65"/>
      <c r="H58" s="47"/>
      <c r="I58" s="65"/>
      <c r="J58" s="65"/>
      <c r="K58" s="48">
        <f t="shared" si="1"/>
        <v>0</v>
      </c>
      <c r="L58" s="49">
        <f t="shared" si="2"/>
        <v>0</v>
      </c>
      <c r="M58" s="47">
        <f t="shared" si="3"/>
        <v>0</v>
      </c>
      <c r="N58" s="47">
        <f t="shared" si="4"/>
        <v>0</v>
      </c>
      <c r="O58" s="47">
        <f t="shared" si="5"/>
        <v>0</v>
      </c>
      <c r="P58" s="48">
        <f t="shared" si="6"/>
        <v>0</v>
      </c>
    </row>
    <row r="59" spans="1:16" x14ac:dyDescent="0.2">
      <c r="A59" s="38">
        <v>12</v>
      </c>
      <c r="B59" s="39"/>
      <c r="C59" s="109" t="s">
        <v>89</v>
      </c>
      <c r="D59" s="25" t="s">
        <v>72</v>
      </c>
      <c r="E59" s="104">
        <v>1</v>
      </c>
      <c r="F59" s="68"/>
      <c r="G59" s="65"/>
      <c r="H59" s="47"/>
      <c r="I59" s="65"/>
      <c r="J59" s="65"/>
      <c r="K59" s="48">
        <f t="shared" si="1"/>
        <v>0</v>
      </c>
      <c r="L59" s="49">
        <f t="shared" si="2"/>
        <v>0</v>
      </c>
      <c r="M59" s="47">
        <f t="shared" si="3"/>
        <v>0</v>
      </c>
      <c r="N59" s="47">
        <f t="shared" si="4"/>
        <v>0</v>
      </c>
      <c r="O59" s="47">
        <f t="shared" si="5"/>
        <v>0</v>
      </c>
      <c r="P59" s="48">
        <f t="shared" si="6"/>
        <v>0</v>
      </c>
    </row>
    <row r="60" spans="1:16" ht="20.399999999999999" x14ac:dyDescent="0.2">
      <c r="A60" s="38">
        <v>13</v>
      </c>
      <c r="B60" s="39"/>
      <c r="C60" s="105" t="s">
        <v>132</v>
      </c>
      <c r="D60" s="25" t="s">
        <v>63</v>
      </c>
      <c r="E60" s="104">
        <f>89.9</f>
        <v>89.9</v>
      </c>
      <c r="F60" s="68"/>
      <c r="G60" s="65"/>
      <c r="H60" s="47">
        <f t="shared" ref="H60" si="18">ROUND(F60*G60,2)</f>
        <v>0</v>
      </c>
      <c r="I60" s="65"/>
      <c r="J60" s="65"/>
      <c r="K60" s="48">
        <f t="shared" si="1"/>
        <v>0</v>
      </c>
      <c r="L60" s="49">
        <f t="shared" si="2"/>
        <v>0</v>
      </c>
      <c r="M60" s="47">
        <f t="shared" si="3"/>
        <v>0</v>
      </c>
      <c r="N60" s="47">
        <f t="shared" si="4"/>
        <v>0</v>
      </c>
      <c r="O60" s="47">
        <f t="shared" si="5"/>
        <v>0</v>
      </c>
      <c r="P60" s="48">
        <f t="shared" si="6"/>
        <v>0</v>
      </c>
    </row>
    <row r="61" spans="1:16" ht="20.399999999999999" x14ac:dyDescent="0.2">
      <c r="A61" s="38">
        <v>14</v>
      </c>
      <c r="B61" s="39"/>
      <c r="C61" s="109" t="s">
        <v>133</v>
      </c>
      <c r="D61" s="25" t="s">
        <v>63</v>
      </c>
      <c r="E61" s="104">
        <f>E60*1.15</f>
        <v>103.39</v>
      </c>
      <c r="F61" s="68"/>
      <c r="G61" s="65"/>
      <c r="H61" s="47"/>
      <c r="I61" s="65"/>
      <c r="J61" s="65"/>
      <c r="K61" s="48">
        <f t="shared" si="1"/>
        <v>0</v>
      </c>
      <c r="L61" s="49">
        <f t="shared" si="2"/>
        <v>0</v>
      </c>
      <c r="M61" s="47">
        <f t="shared" si="3"/>
        <v>0</v>
      </c>
      <c r="N61" s="47">
        <f t="shared" si="4"/>
        <v>0</v>
      </c>
      <c r="O61" s="47">
        <f t="shared" si="5"/>
        <v>0</v>
      </c>
      <c r="P61" s="48">
        <f t="shared" si="6"/>
        <v>0</v>
      </c>
    </row>
    <row r="62" spans="1:16" ht="20.399999999999999" x14ac:dyDescent="0.2">
      <c r="A62" s="38">
        <v>15</v>
      </c>
      <c r="B62" s="39"/>
      <c r="C62" s="109" t="s">
        <v>134</v>
      </c>
      <c r="D62" s="25" t="s">
        <v>63</v>
      </c>
      <c r="E62" s="104">
        <f>E60*1.15</f>
        <v>103.39</v>
      </c>
      <c r="F62" s="68"/>
      <c r="G62" s="65"/>
      <c r="H62" s="47"/>
      <c r="I62" s="65"/>
      <c r="J62" s="65"/>
      <c r="K62" s="48">
        <f t="shared" si="1"/>
        <v>0</v>
      </c>
      <c r="L62" s="49">
        <f t="shared" si="2"/>
        <v>0</v>
      </c>
      <c r="M62" s="47">
        <f t="shared" si="3"/>
        <v>0</v>
      </c>
      <c r="N62" s="47">
        <f t="shared" si="4"/>
        <v>0</v>
      </c>
      <c r="O62" s="47">
        <f t="shared" si="5"/>
        <v>0</v>
      </c>
      <c r="P62" s="48">
        <f t="shared" si="6"/>
        <v>0</v>
      </c>
    </row>
    <row r="63" spans="1:16" ht="20.399999999999999" x14ac:dyDescent="0.2">
      <c r="A63" s="38">
        <v>16</v>
      </c>
      <c r="B63" s="39"/>
      <c r="C63" s="109" t="s">
        <v>84</v>
      </c>
      <c r="D63" s="25" t="s">
        <v>63</v>
      </c>
      <c r="E63" s="104">
        <f>E60*1.15</f>
        <v>103.39</v>
      </c>
      <c r="F63" s="68"/>
      <c r="G63" s="65"/>
      <c r="H63" s="47"/>
      <c r="I63" s="65"/>
      <c r="J63" s="65"/>
      <c r="K63" s="48">
        <f t="shared" si="1"/>
        <v>0</v>
      </c>
      <c r="L63" s="49">
        <f t="shared" si="2"/>
        <v>0</v>
      </c>
      <c r="M63" s="47">
        <f t="shared" si="3"/>
        <v>0</v>
      </c>
      <c r="N63" s="47">
        <f t="shared" si="4"/>
        <v>0</v>
      </c>
      <c r="O63" s="47">
        <f t="shared" si="5"/>
        <v>0</v>
      </c>
      <c r="P63" s="48">
        <f t="shared" si="6"/>
        <v>0</v>
      </c>
    </row>
    <row r="64" spans="1:16" x14ac:dyDescent="0.2">
      <c r="A64" s="38">
        <v>17</v>
      </c>
      <c r="B64" s="39"/>
      <c r="C64" s="109" t="s">
        <v>135</v>
      </c>
      <c r="D64" s="25" t="s">
        <v>108</v>
      </c>
      <c r="E64" s="104">
        <v>11</v>
      </c>
      <c r="F64" s="68"/>
      <c r="G64" s="65"/>
      <c r="H64" s="47"/>
      <c r="I64" s="65"/>
      <c r="J64" s="65"/>
      <c r="K64" s="48">
        <f t="shared" si="1"/>
        <v>0</v>
      </c>
      <c r="L64" s="49">
        <f t="shared" si="2"/>
        <v>0</v>
      </c>
      <c r="M64" s="47">
        <f t="shared" si="3"/>
        <v>0</v>
      </c>
      <c r="N64" s="47">
        <f t="shared" si="4"/>
        <v>0</v>
      </c>
      <c r="O64" s="47">
        <f t="shared" si="5"/>
        <v>0</v>
      </c>
      <c r="P64" s="48">
        <f t="shared" si="6"/>
        <v>0</v>
      </c>
    </row>
    <row r="65" spans="1:16" x14ac:dyDescent="0.2">
      <c r="A65" s="38">
        <v>18</v>
      </c>
      <c r="B65" s="39"/>
      <c r="C65" s="109" t="s">
        <v>85</v>
      </c>
      <c r="D65" s="25" t="s">
        <v>72</v>
      </c>
      <c r="E65" s="104">
        <v>1</v>
      </c>
      <c r="F65" s="68"/>
      <c r="G65" s="65"/>
      <c r="H65" s="47"/>
      <c r="I65" s="65"/>
      <c r="J65" s="65"/>
      <c r="K65" s="48">
        <f t="shared" si="1"/>
        <v>0</v>
      </c>
      <c r="L65" s="49">
        <f t="shared" si="2"/>
        <v>0</v>
      </c>
      <c r="M65" s="47">
        <f t="shared" si="3"/>
        <v>0</v>
      </c>
      <c r="N65" s="47">
        <f t="shared" si="4"/>
        <v>0</v>
      </c>
      <c r="O65" s="47">
        <f t="shared" si="5"/>
        <v>0</v>
      </c>
      <c r="P65" s="48">
        <f t="shared" si="6"/>
        <v>0</v>
      </c>
    </row>
    <row r="66" spans="1:16" x14ac:dyDescent="0.2">
      <c r="A66" s="38">
        <v>19</v>
      </c>
      <c r="B66" s="39"/>
      <c r="C66" s="105" t="s">
        <v>136</v>
      </c>
      <c r="D66" s="25" t="s">
        <v>63</v>
      </c>
      <c r="E66" s="104">
        <f>E60</f>
        <v>89.9</v>
      </c>
      <c r="F66" s="68"/>
      <c r="G66" s="65"/>
      <c r="H66" s="47">
        <f t="shared" ref="H66" si="19">ROUND(F66*G66,2)</f>
        <v>0</v>
      </c>
      <c r="I66" s="65"/>
      <c r="J66" s="65"/>
      <c r="K66" s="48">
        <f t="shared" si="1"/>
        <v>0</v>
      </c>
      <c r="L66" s="49">
        <f t="shared" si="2"/>
        <v>0</v>
      </c>
      <c r="M66" s="47">
        <f t="shared" si="3"/>
        <v>0</v>
      </c>
      <c r="N66" s="47">
        <f t="shared" si="4"/>
        <v>0</v>
      </c>
      <c r="O66" s="47">
        <f t="shared" si="5"/>
        <v>0</v>
      </c>
      <c r="P66" s="48">
        <f t="shared" si="6"/>
        <v>0</v>
      </c>
    </row>
    <row r="67" spans="1:16" ht="20.399999999999999" x14ac:dyDescent="0.2">
      <c r="A67" s="38">
        <v>20</v>
      </c>
      <c r="B67" s="39"/>
      <c r="C67" s="109" t="s">
        <v>91</v>
      </c>
      <c r="D67" s="25" t="s">
        <v>63</v>
      </c>
      <c r="E67" s="104">
        <f>E66*1.25</f>
        <v>112.38</v>
      </c>
      <c r="F67" s="68"/>
      <c r="G67" s="65"/>
      <c r="H67" s="47"/>
      <c r="I67" s="65"/>
      <c r="J67" s="65"/>
      <c r="K67" s="48">
        <f t="shared" si="1"/>
        <v>0</v>
      </c>
      <c r="L67" s="49">
        <f t="shared" si="2"/>
        <v>0</v>
      </c>
      <c r="M67" s="47">
        <f t="shared" si="3"/>
        <v>0</v>
      </c>
      <c r="N67" s="47">
        <f t="shared" si="4"/>
        <v>0</v>
      </c>
      <c r="O67" s="47">
        <f t="shared" si="5"/>
        <v>0</v>
      </c>
      <c r="P67" s="48">
        <f t="shared" si="6"/>
        <v>0</v>
      </c>
    </row>
    <row r="68" spans="1:16" ht="20.399999999999999" x14ac:dyDescent="0.2">
      <c r="A68" s="38">
        <v>21</v>
      </c>
      <c r="B68" s="39"/>
      <c r="C68" s="109" t="s">
        <v>92</v>
      </c>
      <c r="D68" s="25" t="s">
        <v>63</v>
      </c>
      <c r="E68" s="104">
        <f>E66*1.25</f>
        <v>112.38</v>
      </c>
      <c r="F68" s="68"/>
      <c r="G68" s="65"/>
      <c r="H68" s="47"/>
      <c r="I68" s="65"/>
      <c r="J68" s="65"/>
      <c r="K68" s="48">
        <f t="shared" si="1"/>
        <v>0</v>
      </c>
      <c r="L68" s="49">
        <f t="shared" si="2"/>
        <v>0</v>
      </c>
      <c r="M68" s="47">
        <f t="shared" si="3"/>
        <v>0</v>
      </c>
      <c r="N68" s="47">
        <f t="shared" si="4"/>
        <v>0</v>
      </c>
      <c r="O68" s="47">
        <f t="shared" si="5"/>
        <v>0</v>
      </c>
      <c r="P68" s="48">
        <f t="shared" si="6"/>
        <v>0</v>
      </c>
    </row>
    <row r="69" spans="1:16" x14ac:dyDescent="0.2">
      <c r="A69" s="38">
        <v>22</v>
      </c>
      <c r="B69" s="39"/>
      <c r="C69" s="109" t="s">
        <v>93</v>
      </c>
      <c r="D69" s="25" t="s">
        <v>72</v>
      </c>
      <c r="E69" s="104">
        <v>1</v>
      </c>
      <c r="F69" s="68"/>
      <c r="G69" s="65"/>
      <c r="H69" s="47"/>
      <c r="I69" s="65"/>
      <c r="J69" s="65"/>
      <c r="K69" s="48">
        <f t="shared" si="1"/>
        <v>0</v>
      </c>
      <c r="L69" s="49">
        <f t="shared" si="2"/>
        <v>0</v>
      </c>
      <c r="M69" s="47">
        <f t="shared" si="3"/>
        <v>0</v>
      </c>
      <c r="N69" s="47">
        <f t="shared" si="4"/>
        <v>0</v>
      </c>
      <c r="O69" s="47">
        <f t="shared" si="5"/>
        <v>0</v>
      </c>
      <c r="P69" s="48">
        <f t="shared" si="6"/>
        <v>0</v>
      </c>
    </row>
    <row r="70" spans="1:16" x14ac:dyDescent="0.2">
      <c r="A70" s="106">
        <v>5</v>
      </c>
      <c r="B70" s="107"/>
      <c r="C70" s="108" t="s">
        <v>137</v>
      </c>
      <c r="D70" s="25"/>
      <c r="E70" s="104"/>
      <c r="F70" s="68"/>
      <c r="G70" s="65"/>
      <c r="H70" s="47"/>
      <c r="I70" s="65"/>
      <c r="J70" s="65"/>
      <c r="K70" s="48">
        <f t="shared" si="1"/>
        <v>0</v>
      </c>
      <c r="L70" s="49">
        <f t="shared" si="2"/>
        <v>0</v>
      </c>
      <c r="M70" s="47">
        <f t="shared" si="3"/>
        <v>0</v>
      </c>
      <c r="N70" s="47">
        <f t="shared" si="4"/>
        <v>0</v>
      </c>
      <c r="O70" s="47">
        <f t="shared" si="5"/>
        <v>0</v>
      </c>
      <c r="P70" s="48">
        <f t="shared" si="6"/>
        <v>0</v>
      </c>
    </row>
    <row r="71" spans="1:16" x14ac:dyDescent="0.2">
      <c r="A71" s="38">
        <v>1</v>
      </c>
      <c r="B71" s="39"/>
      <c r="C71" s="105" t="s">
        <v>138</v>
      </c>
      <c r="D71" s="25" t="s">
        <v>95</v>
      </c>
      <c r="E71" s="104">
        <v>64.5</v>
      </c>
      <c r="F71" s="68"/>
      <c r="G71" s="65"/>
      <c r="H71" s="47">
        <f t="shared" ref="H71" si="20">ROUND(F71*G71,2)</f>
        <v>0</v>
      </c>
      <c r="I71" s="65"/>
      <c r="J71" s="65"/>
      <c r="K71" s="48">
        <f t="shared" ref="K71:K121" si="21">SUM(H71:J71)</f>
        <v>0</v>
      </c>
      <c r="L71" s="49">
        <f t="shared" ref="L71:L121" si="22">ROUND(E71*F71,2)</f>
        <v>0</v>
      </c>
      <c r="M71" s="47">
        <f t="shared" ref="M71:M121" si="23">ROUND(H71*E71,2)</f>
        <v>0</v>
      </c>
      <c r="N71" s="47">
        <f t="shared" ref="N71:N121" si="24">ROUND(I71*E71,2)</f>
        <v>0</v>
      </c>
      <c r="O71" s="47">
        <f t="shared" ref="O71:O121" si="25">ROUND(J71*E71,2)</f>
        <v>0</v>
      </c>
      <c r="P71" s="48">
        <f t="shared" ref="P71:P121" si="26">SUM(M71:O71)</f>
        <v>0</v>
      </c>
    </row>
    <row r="72" spans="1:16" ht="20.399999999999999" x14ac:dyDescent="0.2">
      <c r="A72" s="38">
        <v>2</v>
      </c>
      <c r="B72" s="39"/>
      <c r="C72" s="109" t="s">
        <v>139</v>
      </c>
      <c r="D72" s="25" t="s">
        <v>95</v>
      </c>
      <c r="E72" s="104">
        <f>E71*1.15</f>
        <v>74.180000000000007</v>
      </c>
      <c r="F72" s="68"/>
      <c r="G72" s="65"/>
      <c r="H72" s="47"/>
      <c r="I72" s="65"/>
      <c r="J72" s="65"/>
      <c r="K72" s="48">
        <f t="shared" si="21"/>
        <v>0</v>
      </c>
      <c r="L72" s="49">
        <f t="shared" si="22"/>
        <v>0</v>
      </c>
      <c r="M72" s="47">
        <f t="shared" si="23"/>
        <v>0</v>
      </c>
      <c r="N72" s="47">
        <f t="shared" si="24"/>
        <v>0</v>
      </c>
      <c r="O72" s="47">
        <f t="shared" si="25"/>
        <v>0</v>
      </c>
      <c r="P72" s="48">
        <f t="shared" si="26"/>
        <v>0</v>
      </c>
    </row>
    <row r="73" spans="1:16" x14ac:dyDescent="0.2">
      <c r="A73" s="38">
        <v>3</v>
      </c>
      <c r="B73" s="39"/>
      <c r="C73" s="109" t="s">
        <v>140</v>
      </c>
      <c r="D73" s="25" t="s">
        <v>72</v>
      </c>
      <c r="E73" s="104">
        <v>1</v>
      </c>
      <c r="F73" s="68"/>
      <c r="G73" s="65"/>
      <c r="H73" s="47"/>
      <c r="I73" s="65"/>
      <c r="J73" s="65"/>
      <c r="K73" s="48">
        <f t="shared" si="21"/>
        <v>0</v>
      </c>
      <c r="L73" s="49">
        <f t="shared" si="22"/>
        <v>0</v>
      </c>
      <c r="M73" s="47">
        <f t="shared" si="23"/>
        <v>0</v>
      </c>
      <c r="N73" s="47">
        <f t="shared" si="24"/>
        <v>0</v>
      </c>
      <c r="O73" s="47">
        <f t="shared" si="25"/>
        <v>0</v>
      </c>
      <c r="P73" s="48">
        <f t="shared" si="26"/>
        <v>0</v>
      </c>
    </row>
    <row r="74" spans="1:16" x14ac:dyDescent="0.2">
      <c r="A74" s="38">
        <v>4</v>
      </c>
      <c r="B74" s="39"/>
      <c r="C74" s="105" t="s">
        <v>141</v>
      </c>
      <c r="D74" s="25" t="s">
        <v>95</v>
      </c>
      <c r="E74" s="104">
        <v>50.12</v>
      </c>
      <c r="F74" s="68"/>
      <c r="G74" s="65"/>
      <c r="H74" s="47">
        <f t="shared" ref="H74" si="27">ROUND(F74*G74,2)</f>
        <v>0</v>
      </c>
      <c r="I74" s="65"/>
      <c r="J74" s="65"/>
      <c r="K74" s="48">
        <f t="shared" si="21"/>
        <v>0</v>
      </c>
      <c r="L74" s="49">
        <f t="shared" si="22"/>
        <v>0</v>
      </c>
      <c r="M74" s="47">
        <f t="shared" si="23"/>
        <v>0</v>
      </c>
      <c r="N74" s="47">
        <f t="shared" si="24"/>
        <v>0</v>
      </c>
      <c r="O74" s="47">
        <f t="shared" si="25"/>
        <v>0</v>
      </c>
      <c r="P74" s="48">
        <f t="shared" si="26"/>
        <v>0</v>
      </c>
    </row>
    <row r="75" spans="1:16" ht="20.399999999999999" x14ac:dyDescent="0.2">
      <c r="A75" s="38">
        <v>5</v>
      </c>
      <c r="B75" s="39"/>
      <c r="C75" s="109" t="s">
        <v>142</v>
      </c>
      <c r="D75" s="25" t="s">
        <v>95</v>
      </c>
      <c r="E75" s="104">
        <f>E74*1.15</f>
        <v>57.64</v>
      </c>
      <c r="F75" s="68"/>
      <c r="G75" s="65"/>
      <c r="H75" s="47"/>
      <c r="I75" s="65"/>
      <c r="J75" s="65"/>
      <c r="K75" s="48">
        <f t="shared" si="21"/>
        <v>0</v>
      </c>
      <c r="L75" s="49">
        <f t="shared" si="22"/>
        <v>0</v>
      </c>
      <c r="M75" s="47">
        <f t="shared" si="23"/>
        <v>0</v>
      </c>
      <c r="N75" s="47">
        <f t="shared" si="24"/>
        <v>0</v>
      </c>
      <c r="O75" s="47">
        <f t="shared" si="25"/>
        <v>0</v>
      </c>
      <c r="P75" s="48">
        <f t="shared" si="26"/>
        <v>0</v>
      </c>
    </row>
    <row r="76" spans="1:16" x14ac:dyDescent="0.2">
      <c r="A76" s="38">
        <v>6</v>
      </c>
      <c r="B76" s="39"/>
      <c r="C76" s="109" t="s">
        <v>140</v>
      </c>
      <c r="D76" s="25" t="s">
        <v>72</v>
      </c>
      <c r="E76" s="104">
        <v>1</v>
      </c>
      <c r="F76" s="68"/>
      <c r="G76" s="65"/>
      <c r="H76" s="47"/>
      <c r="I76" s="65"/>
      <c r="J76" s="65"/>
      <c r="K76" s="48">
        <f t="shared" si="21"/>
        <v>0</v>
      </c>
      <c r="L76" s="49">
        <f t="shared" si="22"/>
        <v>0</v>
      </c>
      <c r="M76" s="47">
        <f t="shared" si="23"/>
        <v>0</v>
      </c>
      <c r="N76" s="47">
        <f t="shared" si="24"/>
        <v>0</v>
      </c>
      <c r="O76" s="47">
        <f t="shared" si="25"/>
        <v>0</v>
      </c>
      <c r="P76" s="48">
        <f t="shared" si="26"/>
        <v>0</v>
      </c>
    </row>
    <row r="77" spans="1:16" x14ac:dyDescent="0.2">
      <c r="A77" s="106">
        <v>6</v>
      </c>
      <c r="B77" s="107"/>
      <c r="C77" s="108" t="s">
        <v>143</v>
      </c>
      <c r="D77" s="25"/>
      <c r="E77" s="104"/>
      <c r="F77" s="68"/>
      <c r="G77" s="65"/>
      <c r="H77" s="47"/>
      <c r="I77" s="65"/>
      <c r="J77" s="65"/>
      <c r="K77" s="48">
        <f t="shared" si="21"/>
        <v>0</v>
      </c>
      <c r="L77" s="49">
        <f t="shared" si="22"/>
        <v>0</v>
      </c>
      <c r="M77" s="47">
        <f t="shared" si="23"/>
        <v>0</v>
      </c>
      <c r="N77" s="47">
        <f t="shared" si="24"/>
        <v>0</v>
      </c>
      <c r="O77" s="47">
        <f t="shared" si="25"/>
        <v>0</v>
      </c>
      <c r="P77" s="48">
        <f t="shared" si="26"/>
        <v>0</v>
      </c>
    </row>
    <row r="78" spans="1:16" ht="40.799999999999997" x14ac:dyDescent="0.2">
      <c r="A78" s="38">
        <v>1</v>
      </c>
      <c r="B78" s="39"/>
      <c r="C78" s="105" t="s">
        <v>144</v>
      </c>
      <c r="D78" s="25" t="s">
        <v>63</v>
      </c>
      <c r="E78" s="104">
        <v>915.87</v>
      </c>
      <c r="F78" s="68"/>
      <c r="G78" s="65"/>
      <c r="H78" s="47">
        <f t="shared" ref="H78:H79" si="28">ROUND(F78*G78,2)</f>
        <v>0</v>
      </c>
      <c r="I78" s="65"/>
      <c r="J78" s="65"/>
      <c r="K78" s="48">
        <f t="shared" si="21"/>
        <v>0</v>
      </c>
      <c r="L78" s="49">
        <f t="shared" si="22"/>
        <v>0</v>
      </c>
      <c r="M78" s="47">
        <f t="shared" si="23"/>
        <v>0</v>
      </c>
      <c r="N78" s="47">
        <f t="shared" si="24"/>
        <v>0</v>
      </c>
      <c r="O78" s="47">
        <f t="shared" si="25"/>
        <v>0</v>
      </c>
      <c r="P78" s="48">
        <f t="shared" si="26"/>
        <v>0</v>
      </c>
    </row>
    <row r="79" spans="1:16" ht="30.6" x14ac:dyDescent="0.2">
      <c r="A79" s="38">
        <v>2</v>
      </c>
      <c r="B79" s="39"/>
      <c r="C79" s="105" t="s">
        <v>145</v>
      </c>
      <c r="D79" s="25" t="s">
        <v>63</v>
      </c>
      <c r="E79" s="104">
        <v>944.67</v>
      </c>
      <c r="F79" s="68"/>
      <c r="G79" s="65"/>
      <c r="H79" s="47">
        <f t="shared" si="28"/>
        <v>0</v>
      </c>
      <c r="I79" s="65"/>
      <c r="J79" s="65"/>
      <c r="K79" s="48">
        <f t="shared" si="21"/>
        <v>0</v>
      </c>
      <c r="L79" s="49">
        <f t="shared" si="22"/>
        <v>0</v>
      </c>
      <c r="M79" s="47">
        <f t="shared" si="23"/>
        <v>0</v>
      </c>
      <c r="N79" s="47">
        <f t="shared" si="24"/>
        <v>0</v>
      </c>
      <c r="O79" s="47">
        <f t="shared" si="25"/>
        <v>0</v>
      </c>
      <c r="P79" s="48">
        <f t="shared" si="26"/>
        <v>0</v>
      </c>
    </row>
    <row r="80" spans="1:16" x14ac:dyDescent="0.2">
      <c r="A80" s="38">
        <v>3</v>
      </c>
      <c r="B80" s="39"/>
      <c r="C80" s="109" t="s">
        <v>146</v>
      </c>
      <c r="D80" s="25" t="s">
        <v>70</v>
      </c>
      <c r="E80" s="104">
        <f>E79*0.2</f>
        <v>188.93</v>
      </c>
      <c r="F80" s="68"/>
      <c r="G80" s="65"/>
      <c r="H80" s="47"/>
      <c r="I80" s="65"/>
      <c r="J80" s="65"/>
      <c r="K80" s="48">
        <f t="shared" si="21"/>
        <v>0</v>
      </c>
      <c r="L80" s="49">
        <f t="shared" si="22"/>
        <v>0</v>
      </c>
      <c r="M80" s="47">
        <f t="shared" si="23"/>
        <v>0</v>
      </c>
      <c r="N80" s="47">
        <f t="shared" si="24"/>
        <v>0</v>
      </c>
      <c r="O80" s="47">
        <f t="shared" si="25"/>
        <v>0</v>
      </c>
      <c r="P80" s="48">
        <f t="shared" si="26"/>
        <v>0</v>
      </c>
    </row>
    <row r="81" spans="1:16" x14ac:dyDescent="0.2">
      <c r="A81" s="38">
        <v>4</v>
      </c>
      <c r="B81" s="39"/>
      <c r="C81" s="109" t="s">
        <v>147</v>
      </c>
      <c r="D81" s="25" t="s">
        <v>70</v>
      </c>
      <c r="E81" s="104">
        <f>E79*0.2</f>
        <v>188.93</v>
      </c>
      <c r="F81" s="68"/>
      <c r="G81" s="65"/>
      <c r="H81" s="47"/>
      <c r="I81" s="65"/>
      <c r="J81" s="65"/>
      <c r="K81" s="48">
        <f t="shared" si="21"/>
        <v>0</v>
      </c>
      <c r="L81" s="49">
        <f t="shared" si="22"/>
        <v>0</v>
      </c>
      <c r="M81" s="47">
        <f t="shared" si="23"/>
        <v>0</v>
      </c>
      <c r="N81" s="47">
        <f t="shared" si="24"/>
        <v>0</v>
      </c>
      <c r="O81" s="47">
        <f t="shared" si="25"/>
        <v>0</v>
      </c>
      <c r="P81" s="48">
        <f t="shared" si="26"/>
        <v>0</v>
      </c>
    </row>
    <row r="82" spans="1:16" ht="20.399999999999999" x14ac:dyDescent="0.2">
      <c r="A82" s="38">
        <v>5</v>
      </c>
      <c r="B82" s="39"/>
      <c r="C82" s="105" t="s">
        <v>148</v>
      </c>
      <c r="D82" s="25" t="s">
        <v>115</v>
      </c>
      <c r="E82" s="104">
        <v>1</v>
      </c>
      <c r="F82" s="68"/>
      <c r="G82" s="65"/>
      <c r="H82" s="47">
        <f t="shared" ref="H82:H83" si="29">ROUND(F82*G82,2)</f>
        <v>0</v>
      </c>
      <c r="I82" s="65"/>
      <c r="J82" s="65"/>
      <c r="K82" s="48">
        <f t="shared" si="21"/>
        <v>0</v>
      </c>
      <c r="L82" s="49">
        <f t="shared" si="22"/>
        <v>0</v>
      </c>
      <c r="M82" s="47">
        <f t="shared" si="23"/>
        <v>0</v>
      </c>
      <c r="N82" s="47">
        <f t="shared" si="24"/>
        <v>0</v>
      </c>
      <c r="O82" s="47">
        <f t="shared" si="25"/>
        <v>0</v>
      </c>
      <c r="P82" s="48">
        <f t="shared" si="26"/>
        <v>0</v>
      </c>
    </row>
    <row r="83" spans="1:16" ht="20.399999999999999" x14ac:dyDescent="0.2">
      <c r="A83" s="38">
        <v>6</v>
      </c>
      <c r="B83" s="39"/>
      <c r="C83" s="109" t="s">
        <v>149</v>
      </c>
      <c r="D83" s="25" t="s">
        <v>63</v>
      </c>
      <c r="E83" s="104">
        <f>E79</f>
        <v>944.67</v>
      </c>
      <c r="F83" s="68"/>
      <c r="G83" s="65"/>
      <c r="H83" s="47">
        <f t="shared" si="29"/>
        <v>0</v>
      </c>
      <c r="I83" s="65"/>
      <c r="J83" s="65"/>
      <c r="K83" s="48">
        <f t="shared" si="21"/>
        <v>0</v>
      </c>
      <c r="L83" s="49">
        <f t="shared" si="22"/>
        <v>0</v>
      </c>
      <c r="M83" s="47">
        <f t="shared" si="23"/>
        <v>0</v>
      </c>
      <c r="N83" s="47">
        <f t="shared" si="24"/>
        <v>0</v>
      </c>
      <c r="O83" s="47">
        <f t="shared" si="25"/>
        <v>0</v>
      </c>
      <c r="P83" s="48">
        <f t="shared" si="26"/>
        <v>0</v>
      </c>
    </row>
    <row r="84" spans="1:16" x14ac:dyDescent="0.2">
      <c r="A84" s="38">
        <v>7</v>
      </c>
      <c r="B84" s="39"/>
      <c r="C84" s="109" t="s">
        <v>150</v>
      </c>
      <c r="D84" s="25" t="s">
        <v>70</v>
      </c>
      <c r="E84" s="104">
        <f>E83*0.75</f>
        <v>708.5</v>
      </c>
      <c r="F84" s="68"/>
      <c r="G84" s="65"/>
      <c r="H84" s="47"/>
      <c r="I84" s="65"/>
      <c r="J84" s="65"/>
      <c r="K84" s="48">
        <f t="shared" si="21"/>
        <v>0</v>
      </c>
      <c r="L84" s="49">
        <f t="shared" si="22"/>
        <v>0</v>
      </c>
      <c r="M84" s="47">
        <f t="shared" si="23"/>
        <v>0</v>
      </c>
      <c r="N84" s="47">
        <f t="shared" si="24"/>
        <v>0</v>
      </c>
      <c r="O84" s="47">
        <f t="shared" si="25"/>
        <v>0</v>
      </c>
      <c r="P84" s="48">
        <f t="shared" si="26"/>
        <v>0</v>
      </c>
    </row>
    <row r="85" spans="1:16" ht="30.6" x14ac:dyDescent="0.2">
      <c r="A85" s="38">
        <v>8</v>
      </c>
      <c r="B85" s="39"/>
      <c r="C85" s="105" t="s">
        <v>151</v>
      </c>
      <c r="D85" s="25" t="s">
        <v>63</v>
      </c>
      <c r="E85" s="104">
        <f>E83</f>
        <v>944.67</v>
      </c>
      <c r="F85" s="68"/>
      <c r="G85" s="65"/>
      <c r="H85" s="47">
        <f t="shared" ref="H85" si="30">ROUND(F85*G85,2)</f>
        <v>0</v>
      </c>
      <c r="I85" s="65"/>
      <c r="J85" s="65"/>
      <c r="K85" s="48">
        <f t="shared" si="21"/>
        <v>0</v>
      </c>
      <c r="L85" s="49">
        <f t="shared" si="22"/>
        <v>0</v>
      </c>
      <c r="M85" s="47">
        <f t="shared" si="23"/>
        <v>0</v>
      </c>
      <c r="N85" s="47">
        <f t="shared" si="24"/>
        <v>0</v>
      </c>
      <c r="O85" s="47">
        <f t="shared" si="25"/>
        <v>0</v>
      </c>
      <c r="P85" s="48">
        <f t="shared" si="26"/>
        <v>0</v>
      </c>
    </row>
    <row r="86" spans="1:16" x14ac:dyDescent="0.2">
      <c r="A86" s="38">
        <v>9</v>
      </c>
      <c r="B86" s="39"/>
      <c r="C86" s="109" t="s">
        <v>152</v>
      </c>
      <c r="D86" s="25" t="s">
        <v>70</v>
      </c>
      <c r="E86" s="104">
        <f>E85*0.75</f>
        <v>708.5</v>
      </c>
      <c r="F86" s="68"/>
      <c r="G86" s="65"/>
      <c r="H86" s="47"/>
      <c r="I86" s="65"/>
      <c r="J86" s="65"/>
      <c r="K86" s="48">
        <f t="shared" si="21"/>
        <v>0</v>
      </c>
      <c r="L86" s="49">
        <f t="shared" si="22"/>
        <v>0</v>
      </c>
      <c r="M86" s="47">
        <f t="shared" si="23"/>
        <v>0</v>
      </c>
      <c r="N86" s="47">
        <f t="shared" si="24"/>
        <v>0</v>
      </c>
      <c r="O86" s="47">
        <f t="shared" si="25"/>
        <v>0</v>
      </c>
      <c r="P86" s="48">
        <f t="shared" si="26"/>
        <v>0</v>
      </c>
    </row>
    <row r="87" spans="1:16" ht="20.399999999999999" x14ac:dyDescent="0.2">
      <c r="A87" s="38">
        <v>10</v>
      </c>
      <c r="B87" s="39"/>
      <c r="C87" s="105" t="s">
        <v>153</v>
      </c>
      <c r="D87" s="25" t="s">
        <v>95</v>
      </c>
      <c r="E87" s="104">
        <v>125.64</v>
      </c>
      <c r="F87" s="68"/>
      <c r="G87" s="65"/>
      <c r="H87" s="47">
        <f t="shared" ref="H87" si="31">ROUND(F87*G87,2)</f>
        <v>0</v>
      </c>
      <c r="I87" s="65"/>
      <c r="J87" s="65"/>
      <c r="K87" s="48">
        <f t="shared" si="21"/>
        <v>0</v>
      </c>
      <c r="L87" s="49">
        <f t="shared" si="22"/>
        <v>0</v>
      </c>
      <c r="M87" s="47">
        <f t="shared" si="23"/>
        <v>0</v>
      </c>
      <c r="N87" s="47">
        <f t="shared" si="24"/>
        <v>0</v>
      </c>
      <c r="O87" s="47">
        <f t="shared" si="25"/>
        <v>0</v>
      </c>
      <c r="P87" s="48">
        <f t="shared" si="26"/>
        <v>0</v>
      </c>
    </row>
    <row r="88" spans="1:16" x14ac:dyDescent="0.2">
      <c r="A88" s="38">
        <v>11</v>
      </c>
      <c r="B88" s="39"/>
      <c r="C88" s="109" t="s">
        <v>96</v>
      </c>
      <c r="D88" s="25" t="s">
        <v>95</v>
      </c>
      <c r="E88" s="104">
        <f>E87*1.15</f>
        <v>144.49</v>
      </c>
      <c r="F88" s="68"/>
      <c r="G88" s="65"/>
      <c r="H88" s="47"/>
      <c r="I88" s="65"/>
      <c r="J88" s="65"/>
      <c r="K88" s="48">
        <f t="shared" si="21"/>
        <v>0</v>
      </c>
      <c r="L88" s="49">
        <f t="shared" si="22"/>
        <v>0</v>
      </c>
      <c r="M88" s="47">
        <f t="shared" si="23"/>
        <v>0</v>
      </c>
      <c r="N88" s="47">
        <f t="shared" si="24"/>
        <v>0</v>
      </c>
      <c r="O88" s="47">
        <f t="shared" si="25"/>
        <v>0</v>
      </c>
      <c r="P88" s="48">
        <f t="shared" si="26"/>
        <v>0</v>
      </c>
    </row>
    <row r="89" spans="1:16" x14ac:dyDescent="0.2">
      <c r="A89" s="38">
        <v>12</v>
      </c>
      <c r="B89" s="39"/>
      <c r="C89" s="109" t="s">
        <v>123</v>
      </c>
      <c r="D89" s="25" t="s">
        <v>72</v>
      </c>
      <c r="E89" s="104">
        <v>1</v>
      </c>
      <c r="F89" s="68"/>
      <c r="G89" s="65"/>
      <c r="H89" s="47"/>
      <c r="I89" s="65"/>
      <c r="J89" s="65"/>
      <c r="K89" s="48">
        <f t="shared" si="21"/>
        <v>0</v>
      </c>
      <c r="L89" s="49">
        <f t="shared" si="22"/>
        <v>0</v>
      </c>
      <c r="M89" s="47">
        <f t="shared" si="23"/>
        <v>0</v>
      </c>
      <c r="N89" s="47">
        <f t="shared" si="24"/>
        <v>0</v>
      </c>
      <c r="O89" s="47">
        <f t="shared" si="25"/>
        <v>0</v>
      </c>
      <c r="P89" s="48">
        <f t="shared" si="26"/>
        <v>0</v>
      </c>
    </row>
    <row r="90" spans="1:16" x14ac:dyDescent="0.2">
      <c r="A90" s="106">
        <v>7</v>
      </c>
      <c r="B90" s="107"/>
      <c r="C90" s="108" t="s">
        <v>154</v>
      </c>
      <c r="D90" s="25"/>
      <c r="E90" s="104"/>
      <c r="F90" s="68"/>
      <c r="G90" s="65"/>
      <c r="H90" s="47"/>
      <c r="I90" s="65"/>
      <c r="J90" s="65"/>
      <c r="K90" s="48">
        <f t="shared" si="21"/>
        <v>0</v>
      </c>
      <c r="L90" s="49">
        <f t="shared" si="22"/>
        <v>0</v>
      </c>
      <c r="M90" s="47">
        <f t="shared" si="23"/>
        <v>0</v>
      </c>
      <c r="N90" s="47">
        <f t="shared" si="24"/>
        <v>0</v>
      </c>
      <c r="O90" s="47">
        <f t="shared" si="25"/>
        <v>0</v>
      </c>
      <c r="P90" s="48">
        <f t="shared" si="26"/>
        <v>0</v>
      </c>
    </row>
    <row r="91" spans="1:16" ht="40.799999999999997" x14ac:dyDescent="0.2">
      <c r="A91" s="38">
        <v>1</v>
      </c>
      <c r="B91" s="39"/>
      <c r="C91" s="105" t="s">
        <v>155</v>
      </c>
      <c r="D91" s="25" t="s">
        <v>63</v>
      </c>
      <c r="E91" s="104">
        <v>81.64</v>
      </c>
      <c r="F91" s="68"/>
      <c r="G91" s="65"/>
      <c r="H91" s="47">
        <f t="shared" ref="H91" si="32">ROUND(F91*G91,2)</f>
        <v>0</v>
      </c>
      <c r="I91" s="65"/>
      <c r="J91" s="65"/>
      <c r="K91" s="48">
        <f t="shared" si="21"/>
        <v>0</v>
      </c>
      <c r="L91" s="49">
        <f t="shared" si="22"/>
        <v>0</v>
      </c>
      <c r="M91" s="47">
        <f t="shared" si="23"/>
        <v>0</v>
      </c>
      <c r="N91" s="47">
        <f t="shared" si="24"/>
        <v>0</v>
      </c>
      <c r="O91" s="47">
        <f t="shared" si="25"/>
        <v>0</v>
      </c>
      <c r="P91" s="48">
        <f t="shared" si="26"/>
        <v>0</v>
      </c>
    </row>
    <row r="92" spans="1:16" x14ac:dyDescent="0.2">
      <c r="A92" s="38">
        <v>2</v>
      </c>
      <c r="B92" s="39"/>
      <c r="C92" s="109" t="s">
        <v>156</v>
      </c>
      <c r="D92" s="25" t="s">
        <v>63</v>
      </c>
      <c r="E92" s="104">
        <f>E91*1.1</f>
        <v>89.8</v>
      </c>
      <c r="F92" s="68"/>
      <c r="G92" s="65"/>
      <c r="H92" s="47"/>
      <c r="I92" s="65"/>
      <c r="J92" s="65"/>
      <c r="K92" s="48">
        <f t="shared" si="21"/>
        <v>0</v>
      </c>
      <c r="L92" s="49">
        <f t="shared" si="22"/>
        <v>0</v>
      </c>
      <c r="M92" s="47">
        <f t="shared" si="23"/>
        <v>0</v>
      </c>
      <c r="N92" s="47">
        <f t="shared" si="24"/>
        <v>0</v>
      </c>
      <c r="O92" s="47">
        <f t="shared" si="25"/>
        <v>0</v>
      </c>
      <c r="P92" s="48">
        <f t="shared" si="26"/>
        <v>0</v>
      </c>
    </row>
    <row r="93" spans="1:16" x14ac:dyDescent="0.2">
      <c r="A93" s="38">
        <v>3</v>
      </c>
      <c r="B93" s="39"/>
      <c r="C93" s="109" t="s">
        <v>69</v>
      </c>
      <c r="D93" s="25" t="s">
        <v>70</v>
      </c>
      <c r="E93" s="104">
        <f>E91*6.5</f>
        <v>530.66</v>
      </c>
      <c r="F93" s="68"/>
      <c r="G93" s="65"/>
      <c r="H93" s="47"/>
      <c r="I93" s="65"/>
      <c r="J93" s="65"/>
      <c r="K93" s="48">
        <f t="shared" si="21"/>
        <v>0</v>
      </c>
      <c r="L93" s="49">
        <f t="shared" si="22"/>
        <v>0</v>
      </c>
      <c r="M93" s="47">
        <f t="shared" si="23"/>
        <v>0</v>
      </c>
      <c r="N93" s="47">
        <f t="shared" si="24"/>
        <v>0</v>
      </c>
      <c r="O93" s="47">
        <f t="shared" si="25"/>
        <v>0</v>
      </c>
      <c r="P93" s="48">
        <f t="shared" si="26"/>
        <v>0</v>
      </c>
    </row>
    <row r="94" spans="1:16" x14ac:dyDescent="0.2">
      <c r="A94" s="38">
        <v>4</v>
      </c>
      <c r="B94" s="39"/>
      <c r="C94" s="109" t="s">
        <v>157</v>
      </c>
      <c r="D94" s="25" t="s">
        <v>72</v>
      </c>
      <c r="E94" s="104">
        <v>1</v>
      </c>
      <c r="F94" s="68"/>
      <c r="G94" s="65"/>
      <c r="H94" s="47"/>
      <c r="I94" s="65"/>
      <c r="J94" s="65"/>
      <c r="K94" s="48">
        <f t="shared" si="21"/>
        <v>0</v>
      </c>
      <c r="L94" s="49">
        <f t="shared" si="22"/>
        <v>0</v>
      </c>
      <c r="M94" s="47">
        <f t="shared" si="23"/>
        <v>0</v>
      </c>
      <c r="N94" s="47">
        <f t="shared" si="24"/>
        <v>0</v>
      </c>
      <c r="O94" s="47">
        <f t="shared" si="25"/>
        <v>0</v>
      </c>
      <c r="P94" s="48">
        <f t="shared" si="26"/>
        <v>0</v>
      </c>
    </row>
    <row r="95" spans="1:16" x14ac:dyDescent="0.2">
      <c r="A95" s="38">
        <v>5</v>
      </c>
      <c r="B95" s="39"/>
      <c r="C95" s="105" t="s">
        <v>158</v>
      </c>
      <c r="D95" s="25" t="s">
        <v>63</v>
      </c>
      <c r="E95" s="104">
        <f>E91</f>
        <v>81.64</v>
      </c>
      <c r="F95" s="68"/>
      <c r="G95" s="65"/>
      <c r="H95" s="47">
        <f t="shared" ref="H95" si="33">ROUND(F95*G95,2)</f>
        <v>0</v>
      </c>
      <c r="I95" s="65"/>
      <c r="J95" s="65"/>
      <c r="K95" s="48">
        <f t="shared" si="21"/>
        <v>0</v>
      </c>
      <c r="L95" s="49">
        <f t="shared" si="22"/>
        <v>0</v>
      </c>
      <c r="M95" s="47">
        <f t="shared" si="23"/>
        <v>0</v>
      </c>
      <c r="N95" s="47">
        <f t="shared" si="24"/>
        <v>0</v>
      </c>
      <c r="O95" s="47">
        <f t="shared" si="25"/>
        <v>0</v>
      </c>
      <c r="P95" s="48">
        <f t="shared" si="26"/>
        <v>0</v>
      </c>
    </row>
    <row r="96" spans="1:16" ht="20.399999999999999" x14ac:dyDescent="0.2">
      <c r="A96" s="38">
        <v>6</v>
      </c>
      <c r="B96" s="39"/>
      <c r="C96" s="109" t="s">
        <v>68</v>
      </c>
      <c r="D96" s="25" t="s">
        <v>63</v>
      </c>
      <c r="E96" s="104">
        <f>E95*1.25</f>
        <v>102.05</v>
      </c>
      <c r="F96" s="68"/>
      <c r="G96" s="65"/>
      <c r="H96" s="47"/>
      <c r="I96" s="65"/>
      <c r="J96" s="65"/>
      <c r="K96" s="48">
        <f t="shared" si="21"/>
        <v>0</v>
      </c>
      <c r="L96" s="49">
        <f t="shared" si="22"/>
        <v>0</v>
      </c>
      <c r="M96" s="47">
        <f t="shared" si="23"/>
        <v>0</v>
      </c>
      <c r="N96" s="47">
        <f t="shared" si="24"/>
        <v>0</v>
      </c>
      <c r="O96" s="47">
        <f t="shared" si="25"/>
        <v>0</v>
      </c>
      <c r="P96" s="48">
        <f t="shared" si="26"/>
        <v>0</v>
      </c>
    </row>
    <row r="97" spans="1:16" x14ac:dyDescent="0.2">
      <c r="A97" s="38">
        <v>7</v>
      </c>
      <c r="B97" s="39"/>
      <c r="C97" s="109" t="s">
        <v>69</v>
      </c>
      <c r="D97" s="25" t="s">
        <v>70</v>
      </c>
      <c r="E97" s="104">
        <f>E95*5</f>
        <v>408.2</v>
      </c>
      <c r="F97" s="68"/>
      <c r="G97" s="65"/>
      <c r="H97" s="47"/>
      <c r="I97" s="65"/>
      <c r="J97" s="65"/>
      <c r="K97" s="48">
        <f t="shared" si="21"/>
        <v>0</v>
      </c>
      <c r="L97" s="49">
        <f t="shared" si="22"/>
        <v>0</v>
      </c>
      <c r="M97" s="47">
        <f t="shared" si="23"/>
        <v>0</v>
      </c>
      <c r="N97" s="47">
        <f t="shared" si="24"/>
        <v>0</v>
      </c>
      <c r="O97" s="47">
        <f t="shared" si="25"/>
        <v>0</v>
      </c>
      <c r="P97" s="48">
        <f t="shared" si="26"/>
        <v>0</v>
      </c>
    </row>
    <row r="98" spans="1:16" x14ac:dyDescent="0.2">
      <c r="A98" s="38">
        <v>8</v>
      </c>
      <c r="B98" s="39"/>
      <c r="C98" s="109" t="s">
        <v>71</v>
      </c>
      <c r="D98" s="25" t="s">
        <v>72</v>
      </c>
      <c r="E98" s="104">
        <v>1</v>
      </c>
      <c r="F98" s="68"/>
      <c r="G98" s="65"/>
      <c r="H98" s="47"/>
      <c r="I98" s="65"/>
      <c r="J98" s="65"/>
      <c r="K98" s="48">
        <f t="shared" si="21"/>
        <v>0</v>
      </c>
      <c r="L98" s="49">
        <f t="shared" si="22"/>
        <v>0</v>
      </c>
      <c r="M98" s="47">
        <f t="shared" si="23"/>
        <v>0</v>
      </c>
      <c r="N98" s="47">
        <f t="shared" si="24"/>
        <v>0</v>
      </c>
      <c r="O98" s="47">
        <f t="shared" si="25"/>
        <v>0</v>
      </c>
      <c r="P98" s="48">
        <f t="shared" si="26"/>
        <v>0</v>
      </c>
    </row>
    <row r="99" spans="1:16" ht="20.399999999999999" x14ac:dyDescent="0.2">
      <c r="A99" s="38">
        <v>9</v>
      </c>
      <c r="B99" s="39"/>
      <c r="C99" s="105" t="s">
        <v>159</v>
      </c>
      <c r="D99" s="25" t="s">
        <v>63</v>
      </c>
      <c r="E99" s="104">
        <v>52.8</v>
      </c>
      <c r="F99" s="68"/>
      <c r="G99" s="65"/>
      <c r="H99" s="47">
        <f>ROUND(F99*G99,2)</f>
        <v>0</v>
      </c>
      <c r="I99" s="65"/>
      <c r="J99" s="65"/>
      <c r="K99" s="48">
        <f t="shared" si="21"/>
        <v>0</v>
      </c>
      <c r="L99" s="49">
        <f t="shared" si="22"/>
        <v>0</v>
      </c>
      <c r="M99" s="47">
        <f t="shared" si="23"/>
        <v>0</v>
      </c>
      <c r="N99" s="47">
        <f t="shared" si="24"/>
        <v>0</v>
      </c>
      <c r="O99" s="47">
        <f t="shared" si="25"/>
        <v>0</v>
      </c>
      <c r="P99" s="48">
        <f t="shared" si="26"/>
        <v>0</v>
      </c>
    </row>
    <row r="100" spans="1:16" x14ac:dyDescent="0.2">
      <c r="A100" s="38">
        <v>10</v>
      </c>
      <c r="B100" s="39"/>
      <c r="C100" s="109" t="s">
        <v>160</v>
      </c>
      <c r="D100" s="25" t="s">
        <v>63</v>
      </c>
      <c r="E100" s="104">
        <f>E99*1.25</f>
        <v>66</v>
      </c>
      <c r="F100" s="68"/>
      <c r="G100" s="65"/>
      <c r="H100" s="47"/>
      <c r="I100" s="65"/>
      <c r="J100" s="65"/>
      <c r="K100" s="48">
        <f t="shared" si="21"/>
        <v>0</v>
      </c>
      <c r="L100" s="49">
        <f t="shared" si="22"/>
        <v>0</v>
      </c>
      <c r="M100" s="47">
        <f t="shared" si="23"/>
        <v>0</v>
      </c>
      <c r="N100" s="47">
        <f t="shared" si="24"/>
        <v>0</v>
      </c>
      <c r="O100" s="47">
        <f t="shared" si="25"/>
        <v>0</v>
      </c>
      <c r="P100" s="48">
        <f t="shared" si="26"/>
        <v>0</v>
      </c>
    </row>
    <row r="101" spans="1:16" x14ac:dyDescent="0.2">
      <c r="A101" s="38">
        <v>11</v>
      </c>
      <c r="B101" s="39"/>
      <c r="C101" s="105" t="s">
        <v>161</v>
      </c>
      <c r="D101" s="25" t="s">
        <v>63</v>
      </c>
      <c r="E101" s="104">
        <f>E99</f>
        <v>52.8</v>
      </c>
      <c r="F101" s="68"/>
      <c r="G101" s="65"/>
      <c r="H101" s="47">
        <f>ROUND(F101*G101,2)</f>
        <v>0</v>
      </c>
      <c r="I101" s="65"/>
      <c r="J101" s="65"/>
      <c r="K101" s="48">
        <f t="shared" si="21"/>
        <v>0</v>
      </c>
      <c r="L101" s="49">
        <f t="shared" si="22"/>
        <v>0</v>
      </c>
      <c r="M101" s="47">
        <f t="shared" si="23"/>
        <v>0</v>
      </c>
      <c r="N101" s="47">
        <f t="shared" si="24"/>
        <v>0</v>
      </c>
      <c r="O101" s="47">
        <f t="shared" si="25"/>
        <v>0</v>
      </c>
      <c r="P101" s="48">
        <f t="shared" si="26"/>
        <v>0</v>
      </c>
    </row>
    <row r="102" spans="1:16" x14ac:dyDescent="0.2">
      <c r="A102" s="38">
        <v>12</v>
      </c>
      <c r="B102" s="39"/>
      <c r="C102" s="109" t="s">
        <v>162</v>
      </c>
      <c r="D102" s="25" t="s">
        <v>63</v>
      </c>
      <c r="E102" s="104">
        <f>E101*1.15</f>
        <v>60.72</v>
      </c>
      <c r="F102" s="68"/>
      <c r="G102" s="65"/>
      <c r="H102" s="47"/>
      <c r="I102" s="65"/>
      <c r="J102" s="65"/>
      <c r="K102" s="48">
        <f t="shared" si="21"/>
        <v>0</v>
      </c>
      <c r="L102" s="49">
        <f t="shared" si="22"/>
        <v>0</v>
      </c>
      <c r="M102" s="47">
        <f t="shared" si="23"/>
        <v>0</v>
      </c>
      <c r="N102" s="47">
        <f t="shared" si="24"/>
        <v>0</v>
      </c>
      <c r="O102" s="47">
        <f t="shared" si="25"/>
        <v>0</v>
      </c>
      <c r="P102" s="48">
        <f t="shared" si="26"/>
        <v>0</v>
      </c>
    </row>
    <row r="103" spans="1:16" ht="20.399999999999999" x14ac:dyDescent="0.2">
      <c r="A103" s="38">
        <v>13</v>
      </c>
      <c r="B103" s="39"/>
      <c r="C103" s="109" t="s">
        <v>163</v>
      </c>
      <c r="D103" s="25" t="s">
        <v>63</v>
      </c>
      <c r="E103" s="104">
        <f>E101*1.1</f>
        <v>58.08</v>
      </c>
      <c r="F103" s="68"/>
      <c r="G103" s="65"/>
      <c r="H103" s="47"/>
      <c r="I103" s="65"/>
      <c r="J103" s="65"/>
      <c r="K103" s="48">
        <f t="shared" si="21"/>
        <v>0</v>
      </c>
      <c r="L103" s="49">
        <f t="shared" si="22"/>
        <v>0</v>
      </c>
      <c r="M103" s="47">
        <f t="shared" si="23"/>
        <v>0</v>
      </c>
      <c r="N103" s="47">
        <f t="shared" si="24"/>
        <v>0</v>
      </c>
      <c r="O103" s="47">
        <f t="shared" si="25"/>
        <v>0</v>
      </c>
      <c r="P103" s="48">
        <f t="shared" si="26"/>
        <v>0</v>
      </c>
    </row>
    <row r="104" spans="1:16" x14ac:dyDescent="0.2">
      <c r="A104" s="38">
        <v>14</v>
      </c>
      <c r="B104" s="39"/>
      <c r="C104" s="109" t="s">
        <v>164</v>
      </c>
      <c r="D104" s="25" t="s">
        <v>99</v>
      </c>
      <c r="E104" s="104">
        <v>1</v>
      </c>
      <c r="F104" s="68"/>
      <c r="G104" s="65"/>
      <c r="H104" s="47"/>
      <c r="I104" s="65"/>
      <c r="J104" s="65"/>
      <c r="K104" s="48">
        <f t="shared" si="21"/>
        <v>0</v>
      </c>
      <c r="L104" s="49">
        <f t="shared" si="22"/>
        <v>0</v>
      </c>
      <c r="M104" s="47">
        <f t="shared" si="23"/>
        <v>0</v>
      </c>
      <c r="N104" s="47">
        <f t="shared" si="24"/>
        <v>0</v>
      </c>
      <c r="O104" s="47">
        <f t="shared" si="25"/>
        <v>0</v>
      </c>
      <c r="P104" s="48">
        <f t="shared" si="26"/>
        <v>0</v>
      </c>
    </row>
    <row r="105" spans="1:16" x14ac:dyDescent="0.2">
      <c r="A105" s="38">
        <v>15</v>
      </c>
      <c r="B105" s="39"/>
      <c r="C105" s="105" t="s">
        <v>165</v>
      </c>
      <c r="D105" s="25" t="s">
        <v>63</v>
      </c>
      <c r="E105" s="104">
        <f>E101</f>
        <v>52.8</v>
      </c>
      <c r="F105" s="68"/>
      <c r="G105" s="65"/>
      <c r="H105" s="47">
        <f>ROUND(F105*G105,2)</f>
        <v>0</v>
      </c>
      <c r="I105" s="65"/>
      <c r="J105" s="65"/>
      <c r="K105" s="48">
        <f t="shared" si="21"/>
        <v>0</v>
      </c>
      <c r="L105" s="49">
        <f t="shared" si="22"/>
        <v>0</v>
      </c>
      <c r="M105" s="47">
        <f t="shared" si="23"/>
        <v>0</v>
      </c>
      <c r="N105" s="47">
        <f t="shared" si="24"/>
        <v>0</v>
      </c>
      <c r="O105" s="47">
        <f t="shared" si="25"/>
        <v>0</v>
      </c>
      <c r="P105" s="48">
        <f t="shared" si="26"/>
        <v>0</v>
      </c>
    </row>
    <row r="106" spans="1:16" x14ac:dyDescent="0.2">
      <c r="A106" s="38">
        <v>16</v>
      </c>
      <c r="B106" s="39"/>
      <c r="C106" s="109" t="s">
        <v>529</v>
      </c>
      <c r="D106" s="25" t="s">
        <v>63</v>
      </c>
      <c r="E106" s="104">
        <f>E105*1.2</f>
        <v>63.36</v>
      </c>
      <c r="F106" s="68"/>
      <c r="G106" s="65"/>
      <c r="H106" s="47"/>
      <c r="I106" s="65"/>
      <c r="J106" s="65"/>
      <c r="K106" s="48">
        <f t="shared" si="21"/>
        <v>0</v>
      </c>
      <c r="L106" s="49">
        <f t="shared" si="22"/>
        <v>0</v>
      </c>
      <c r="M106" s="47">
        <f t="shared" si="23"/>
        <v>0</v>
      </c>
      <c r="N106" s="47">
        <f t="shared" si="24"/>
        <v>0</v>
      </c>
      <c r="O106" s="47">
        <f t="shared" si="25"/>
        <v>0</v>
      </c>
      <c r="P106" s="48">
        <f t="shared" si="26"/>
        <v>0</v>
      </c>
    </row>
    <row r="107" spans="1:16" x14ac:dyDescent="0.2">
      <c r="A107" s="38">
        <v>17</v>
      </c>
      <c r="B107" s="39"/>
      <c r="C107" s="109" t="s">
        <v>164</v>
      </c>
      <c r="D107" s="25" t="s">
        <v>99</v>
      </c>
      <c r="E107" s="104">
        <v>1</v>
      </c>
      <c r="F107" s="68"/>
      <c r="G107" s="65"/>
      <c r="H107" s="47"/>
      <c r="I107" s="65"/>
      <c r="J107" s="65"/>
      <c r="K107" s="48">
        <f t="shared" si="21"/>
        <v>0</v>
      </c>
      <c r="L107" s="49">
        <f t="shared" si="22"/>
        <v>0</v>
      </c>
      <c r="M107" s="47">
        <f t="shared" si="23"/>
        <v>0</v>
      </c>
      <c r="N107" s="47">
        <f t="shared" si="24"/>
        <v>0</v>
      </c>
      <c r="O107" s="47">
        <f t="shared" si="25"/>
        <v>0</v>
      </c>
      <c r="P107" s="48">
        <f t="shared" si="26"/>
        <v>0</v>
      </c>
    </row>
    <row r="108" spans="1:16" ht="20.399999999999999" x14ac:dyDescent="0.2">
      <c r="A108" s="38">
        <v>18</v>
      </c>
      <c r="B108" s="39"/>
      <c r="C108" s="105" t="s">
        <v>166</v>
      </c>
      <c r="D108" s="25" t="s">
        <v>63</v>
      </c>
      <c r="E108" s="104">
        <v>605.79999999999995</v>
      </c>
      <c r="F108" s="68"/>
      <c r="G108" s="65"/>
      <c r="H108" s="47">
        <f>ROUND(F108*G108,2)</f>
        <v>0</v>
      </c>
      <c r="I108" s="65"/>
      <c r="J108" s="65"/>
      <c r="K108" s="48">
        <f t="shared" si="21"/>
        <v>0</v>
      </c>
      <c r="L108" s="49">
        <f t="shared" si="22"/>
        <v>0</v>
      </c>
      <c r="M108" s="47">
        <f t="shared" si="23"/>
        <v>0</v>
      </c>
      <c r="N108" s="47">
        <f t="shared" si="24"/>
        <v>0</v>
      </c>
      <c r="O108" s="47">
        <f t="shared" si="25"/>
        <v>0</v>
      </c>
      <c r="P108" s="48">
        <f t="shared" si="26"/>
        <v>0</v>
      </c>
    </row>
    <row r="109" spans="1:16" x14ac:dyDescent="0.2">
      <c r="A109" s="38">
        <v>19</v>
      </c>
      <c r="B109" s="39"/>
      <c r="C109" s="109" t="s">
        <v>160</v>
      </c>
      <c r="D109" s="25" t="s">
        <v>63</v>
      </c>
      <c r="E109" s="104">
        <f>E108*1.25</f>
        <v>757.25</v>
      </c>
      <c r="F109" s="68"/>
      <c r="G109" s="65"/>
      <c r="H109" s="47"/>
      <c r="I109" s="65"/>
      <c r="J109" s="65"/>
      <c r="K109" s="48">
        <f t="shared" si="21"/>
        <v>0</v>
      </c>
      <c r="L109" s="49">
        <f t="shared" si="22"/>
        <v>0</v>
      </c>
      <c r="M109" s="47">
        <f t="shared" si="23"/>
        <v>0</v>
      </c>
      <c r="N109" s="47">
        <f t="shared" si="24"/>
        <v>0</v>
      </c>
      <c r="O109" s="47">
        <f t="shared" si="25"/>
        <v>0</v>
      </c>
      <c r="P109" s="48">
        <f t="shared" si="26"/>
        <v>0</v>
      </c>
    </row>
    <row r="110" spans="1:16" x14ac:dyDescent="0.2">
      <c r="A110" s="38">
        <v>20</v>
      </c>
      <c r="B110" s="39"/>
      <c r="C110" s="105" t="s">
        <v>167</v>
      </c>
      <c r="D110" s="25" t="s">
        <v>87</v>
      </c>
      <c r="E110" s="104">
        <v>4.57</v>
      </c>
      <c r="F110" s="68"/>
      <c r="G110" s="65"/>
      <c r="H110" s="47">
        <f>ROUND(F110*G110,2)</f>
        <v>0</v>
      </c>
      <c r="I110" s="65"/>
      <c r="J110" s="65"/>
      <c r="K110" s="48">
        <f t="shared" si="21"/>
        <v>0</v>
      </c>
      <c r="L110" s="49">
        <f t="shared" si="22"/>
        <v>0</v>
      </c>
      <c r="M110" s="47">
        <f t="shared" si="23"/>
        <v>0</v>
      </c>
      <c r="N110" s="47">
        <f t="shared" si="24"/>
        <v>0</v>
      </c>
      <c r="O110" s="47">
        <f t="shared" si="25"/>
        <v>0</v>
      </c>
      <c r="P110" s="48">
        <f t="shared" si="26"/>
        <v>0</v>
      </c>
    </row>
    <row r="111" spans="1:16" x14ac:dyDescent="0.2">
      <c r="A111" s="38">
        <v>21</v>
      </c>
      <c r="B111" s="39"/>
      <c r="C111" s="109" t="s">
        <v>530</v>
      </c>
      <c r="D111" s="25" t="s">
        <v>87</v>
      </c>
      <c r="E111" s="104">
        <f>E110*1.1</f>
        <v>5.03</v>
      </c>
      <c r="F111" s="68"/>
      <c r="G111" s="65"/>
      <c r="H111" s="47"/>
      <c r="I111" s="65"/>
      <c r="J111" s="65"/>
      <c r="K111" s="48">
        <f t="shared" si="21"/>
        <v>0</v>
      </c>
      <c r="L111" s="49">
        <f t="shared" si="22"/>
        <v>0</v>
      </c>
      <c r="M111" s="47">
        <f t="shared" si="23"/>
        <v>0</v>
      </c>
      <c r="N111" s="47">
        <f t="shared" si="24"/>
        <v>0</v>
      </c>
      <c r="O111" s="47">
        <f t="shared" si="25"/>
        <v>0</v>
      </c>
      <c r="P111" s="48">
        <f t="shared" si="26"/>
        <v>0</v>
      </c>
    </row>
    <row r="112" spans="1:16" x14ac:dyDescent="0.2">
      <c r="A112" s="38">
        <v>22</v>
      </c>
      <c r="B112" s="39"/>
      <c r="C112" s="109" t="s">
        <v>164</v>
      </c>
      <c r="D112" s="25" t="s">
        <v>99</v>
      </c>
      <c r="E112" s="104">
        <v>1</v>
      </c>
      <c r="F112" s="68"/>
      <c r="G112" s="65"/>
      <c r="H112" s="47"/>
      <c r="I112" s="65"/>
      <c r="J112" s="65"/>
      <c r="K112" s="48">
        <f t="shared" si="21"/>
        <v>0</v>
      </c>
      <c r="L112" s="49">
        <f t="shared" si="22"/>
        <v>0</v>
      </c>
      <c r="M112" s="47">
        <f t="shared" si="23"/>
        <v>0</v>
      </c>
      <c r="N112" s="47">
        <f t="shared" si="24"/>
        <v>0</v>
      </c>
      <c r="O112" s="47">
        <f t="shared" si="25"/>
        <v>0</v>
      </c>
      <c r="P112" s="48">
        <f t="shared" si="26"/>
        <v>0</v>
      </c>
    </row>
    <row r="113" spans="1:16" ht="20.399999999999999" x14ac:dyDescent="0.2">
      <c r="A113" s="38">
        <v>23</v>
      </c>
      <c r="B113" s="39"/>
      <c r="C113" s="105" t="s">
        <v>168</v>
      </c>
      <c r="D113" s="25" t="s">
        <v>63</v>
      </c>
      <c r="E113" s="104">
        <f>E108</f>
        <v>605.79999999999995</v>
      </c>
      <c r="F113" s="68"/>
      <c r="G113" s="65"/>
      <c r="H113" s="47">
        <f t="shared" ref="H113" si="34">ROUND(F113*G113,2)</f>
        <v>0</v>
      </c>
      <c r="I113" s="65"/>
      <c r="J113" s="65"/>
      <c r="K113" s="48">
        <f t="shared" si="21"/>
        <v>0</v>
      </c>
      <c r="L113" s="49">
        <f t="shared" si="22"/>
        <v>0</v>
      </c>
      <c r="M113" s="47">
        <f t="shared" si="23"/>
        <v>0</v>
      </c>
      <c r="N113" s="47">
        <f t="shared" si="24"/>
        <v>0</v>
      </c>
      <c r="O113" s="47">
        <f t="shared" si="25"/>
        <v>0</v>
      </c>
      <c r="P113" s="48">
        <f t="shared" si="26"/>
        <v>0</v>
      </c>
    </row>
    <row r="114" spans="1:16" ht="20.399999999999999" x14ac:dyDescent="0.2">
      <c r="A114" s="38">
        <v>24</v>
      </c>
      <c r="B114" s="39"/>
      <c r="C114" s="109" t="s">
        <v>169</v>
      </c>
      <c r="D114" s="25" t="s">
        <v>87</v>
      </c>
      <c r="E114" s="104">
        <f>E113*1.2*0.3</f>
        <v>218.09</v>
      </c>
      <c r="F114" s="68"/>
      <c r="G114" s="65"/>
      <c r="H114" s="47"/>
      <c r="I114" s="65"/>
      <c r="J114" s="65"/>
      <c r="K114" s="48">
        <f t="shared" si="21"/>
        <v>0</v>
      </c>
      <c r="L114" s="49">
        <f t="shared" si="22"/>
        <v>0</v>
      </c>
      <c r="M114" s="47">
        <f t="shared" si="23"/>
        <v>0</v>
      </c>
      <c r="N114" s="47">
        <f t="shared" si="24"/>
        <v>0</v>
      </c>
      <c r="O114" s="47">
        <f t="shared" si="25"/>
        <v>0</v>
      </c>
      <c r="P114" s="48">
        <f t="shared" si="26"/>
        <v>0</v>
      </c>
    </row>
    <row r="115" spans="1:16" ht="20.399999999999999" x14ac:dyDescent="0.2">
      <c r="A115" s="38">
        <v>25</v>
      </c>
      <c r="B115" s="39"/>
      <c r="C115" s="105" t="s">
        <v>170</v>
      </c>
      <c r="D115" s="25" t="s">
        <v>63</v>
      </c>
      <c r="E115" s="104">
        <v>197.9</v>
      </c>
      <c r="F115" s="68"/>
      <c r="G115" s="65"/>
      <c r="H115" s="47">
        <f>ROUND(F115*G115,2)</f>
        <v>0</v>
      </c>
      <c r="I115" s="65"/>
      <c r="J115" s="65"/>
      <c r="K115" s="48">
        <f t="shared" si="21"/>
        <v>0</v>
      </c>
      <c r="L115" s="49">
        <f t="shared" si="22"/>
        <v>0</v>
      </c>
      <c r="M115" s="47">
        <f t="shared" si="23"/>
        <v>0</v>
      </c>
      <c r="N115" s="47">
        <f t="shared" si="24"/>
        <v>0</v>
      </c>
      <c r="O115" s="47">
        <f t="shared" si="25"/>
        <v>0</v>
      </c>
      <c r="P115" s="48">
        <f t="shared" si="26"/>
        <v>0</v>
      </c>
    </row>
    <row r="116" spans="1:16" x14ac:dyDescent="0.2">
      <c r="A116" s="38">
        <v>26</v>
      </c>
      <c r="B116" s="39"/>
      <c r="C116" s="109" t="s">
        <v>531</v>
      </c>
      <c r="D116" s="25" t="s">
        <v>87</v>
      </c>
      <c r="E116" s="104">
        <v>5.38</v>
      </c>
      <c r="F116" s="68"/>
      <c r="G116" s="65"/>
      <c r="H116" s="47"/>
      <c r="I116" s="65"/>
      <c r="J116" s="65"/>
      <c r="K116" s="48">
        <f t="shared" si="21"/>
        <v>0</v>
      </c>
      <c r="L116" s="49">
        <f t="shared" si="22"/>
        <v>0</v>
      </c>
      <c r="M116" s="47">
        <f t="shared" si="23"/>
        <v>0</v>
      </c>
      <c r="N116" s="47">
        <f t="shared" si="24"/>
        <v>0</v>
      </c>
      <c r="O116" s="47">
        <f t="shared" si="25"/>
        <v>0</v>
      </c>
      <c r="P116" s="48">
        <f t="shared" si="26"/>
        <v>0</v>
      </c>
    </row>
    <row r="117" spans="1:16" x14ac:dyDescent="0.2">
      <c r="A117" s="38">
        <v>27</v>
      </c>
      <c r="B117" s="39"/>
      <c r="C117" s="109" t="s">
        <v>164</v>
      </c>
      <c r="D117" s="25" t="s">
        <v>99</v>
      </c>
      <c r="E117" s="104">
        <v>1</v>
      </c>
      <c r="F117" s="68"/>
      <c r="G117" s="65"/>
      <c r="H117" s="47"/>
      <c r="I117" s="65"/>
      <c r="J117" s="65"/>
      <c r="K117" s="48">
        <f t="shared" si="21"/>
        <v>0</v>
      </c>
      <c r="L117" s="49">
        <f t="shared" si="22"/>
        <v>0</v>
      </c>
      <c r="M117" s="47">
        <f t="shared" si="23"/>
        <v>0</v>
      </c>
      <c r="N117" s="47">
        <f t="shared" si="24"/>
        <v>0</v>
      </c>
      <c r="O117" s="47">
        <f t="shared" si="25"/>
        <v>0</v>
      </c>
      <c r="P117" s="48">
        <f t="shared" si="26"/>
        <v>0</v>
      </c>
    </row>
    <row r="118" spans="1:16" x14ac:dyDescent="0.2">
      <c r="A118" s="106">
        <v>8</v>
      </c>
      <c r="B118" s="107"/>
      <c r="C118" s="108" t="s">
        <v>171</v>
      </c>
      <c r="D118" s="25"/>
      <c r="E118" s="104"/>
      <c r="F118" s="68"/>
      <c r="G118" s="65"/>
      <c r="H118" s="47"/>
      <c r="I118" s="65"/>
      <c r="J118" s="65"/>
      <c r="K118" s="48">
        <f t="shared" si="21"/>
        <v>0</v>
      </c>
      <c r="L118" s="49">
        <f t="shared" si="22"/>
        <v>0</v>
      </c>
      <c r="M118" s="47">
        <f t="shared" si="23"/>
        <v>0</v>
      </c>
      <c r="N118" s="47">
        <f t="shared" si="24"/>
        <v>0</v>
      </c>
      <c r="O118" s="47">
        <f t="shared" si="25"/>
        <v>0</v>
      </c>
      <c r="P118" s="48">
        <f t="shared" si="26"/>
        <v>0</v>
      </c>
    </row>
    <row r="119" spans="1:16" ht="20.399999999999999" x14ac:dyDescent="0.2">
      <c r="A119" s="38">
        <v>1</v>
      </c>
      <c r="B119" s="39"/>
      <c r="C119" s="105" t="s">
        <v>172</v>
      </c>
      <c r="D119" s="25" t="s">
        <v>72</v>
      </c>
      <c r="E119" s="104">
        <v>2</v>
      </c>
      <c r="F119" s="68"/>
      <c r="G119" s="65"/>
      <c r="H119" s="47">
        <f t="shared" ref="H119:H121" si="35">ROUND(F119*G119,2)</f>
        <v>0</v>
      </c>
      <c r="I119" s="65"/>
      <c r="J119" s="65"/>
      <c r="K119" s="48">
        <f t="shared" si="21"/>
        <v>0</v>
      </c>
      <c r="L119" s="49">
        <f t="shared" si="22"/>
        <v>0</v>
      </c>
      <c r="M119" s="47">
        <f t="shared" si="23"/>
        <v>0</v>
      </c>
      <c r="N119" s="47">
        <f t="shared" si="24"/>
        <v>0</v>
      </c>
      <c r="O119" s="47">
        <f t="shared" si="25"/>
        <v>0</v>
      </c>
      <c r="P119" s="48">
        <f t="shared" si="26"/>
        <v>0</v>
      </c>
    </row>
    <row r="120" spans="1:16" x14ac:dyDescent="0.2">
      <c r="A120" s="38">
        <v>2</v>
      </c>
      <c r="B120" s="39"/>
      <c r="C120" s="105" t="s">
        <v>173</v>
      </c>
      <c r="D120" s="25" t="s">
        <v>95</v>
      </c>
      <c r="E120" s="104">
        <v>149</v>
      </c>
      <c r="F120" s="68"/>
      <c r="G120" s="65"/>
      <c r="H120" s="47">
        <f t="shared" si="35"/>
        <v>0</v>
      </c>
      <c r="I120" s="65"/>
      <c r="J120" s="65"/>
      <c r="K120" s="48">
        <f t="shared" si="21"/>
        <v>0</v>
      </c>
      <c r="L120" s="49">
        <f t="shared" si="22"/>
        <v>0</v>
      </c>
      <c r="M120" s="47">
        <f t="shared" si="23"/>
        <v>0</v>
      </c>
      <c r="N120" s="47">
        <f t="shared" si="24"/>
        <v>0</v>
      </c>
      <c r="O120" s="47">
        <f t="shared" si="25"/>
        <v>0</v>
      </c>
      <c r="P120" s="48">
        <f t="shared" si="26"/>
        <v>0</v>
      </c>
    </row>
    <row r="121" spans="1:16" ht="21" thickBot="1" x14ac:dyDescent="0.25">
      <c r="A121" s="38">
        <v>3</v>
      </c>
      <c r="B121" s="39"/>
      <c r="C121" s="105" t="s">
        <v>174</v>
      </c>
      <c r="D121" s="25" t="s">
        <v>72</v>
      </c>
      <c r="E121" s="104">
        <v>11</v>
      </c>
      <c r="F121" s="68"/>
      <c r="G121" s="65"/>
      <c r="H121" s="47">
        <f t="shared" si="35"/>
        <v>0</v>
      </c>
      <c r="I121" s="65"/>
      <c r="J121" s="65"/>
      <c r="K121" s="48">
        <f t="shared" si="21"/>
        <v>0</v>
      </c>
      <c r="L121" s="49">
        <f t="shared" si="22"/>
        <v>0</v>
      </c>
      <c r="M121" s="47">
        <f t="shared" si="23"/>
        <v>0</v>
      </c>
      <c r="N121" s="47">
        <f t="shared" si="24"/>
        <v>0</v>
      </c>
      <c r="O121" s="47">
        <f t="shared" si="25"/>
        <v>0</v>
      </c>
      <c r="P121" s="48">
        <f t="shared" si="26"/>
        <v>0</v>
      </c>
    </row>
    <row r="122" spans="1:16" ht="10.8" thickBot="1" x14ac:dyDescent="0.25">
      <c r="A122" s="162" t="s">
        <v>105</v>
      </c>
      <c r="B122" s="163"/>
      <c r="C122" s="163"/>
      <c r="D122" s="163"/>
      <c r="E122" s="163"/>
      <c r="F122" s="163"/>
      <c r="G122" s="163"/>
      <c r="H122" s="163"/>
      <c r="I122" s="163"/>
      <c r="J122" s="163"/>
      <c r="K122" s="164"/>
      <c r="L122" s="69">
        <f>SUM(L14:L121)</f>
        <v>0</v>
      </c>
      <c r="M122" s="70">
        <f>SUM(M14:M121)</f>
        <v>0</v>
      </c>
      <c r="N122" s="70">
        <f>SUM(N14:N121)</f>
        <v>0</v>
      </c>
      <c r="O122" s="70">
        <f>SUM(O14:O121)</f>
        <v>0</v>
      </c>
      <c r="P122" s="71">
        <f>SUM(P14:P121)</f>
        <v>0</v>
      </c>
    </row>
    <row r="123" spans="1:16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1:16" x14ac:dyDescent="0.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1:16" x14ac:dyDescent="0.2">
      <c r="A125" s="1" t="s">
        <v>14</v>
      </c>
      <c r="B125" s="17"/>
      <c r="C125" s="161">
        <f>'Kops a'!C33:H33</f>
        <v>0</v>
      </c>
      <c r="D125" s="161"/>
      <c r="E125" s="161"/>
      <c r="F125" s="161"/>
      <c r="G125" s="161"/>
      <c r="H125" s="161"/>
      <c r="I125" s="17"/>
      <c r="J125" s="17"/>
      <c r="K125" s="17"/>
      <c r="L125" s="17"/>
      <c r="M125" s="17"/>
      <c r="N125" s="17"/>
      <c r="O125" s="17"/>
      <c r="P125" s="17"/>
    </row>
    <row r="126" spans="1:16" x14ac:dyDescent="0.2">
      <c r="A126" s="17"/>
      <c r="B126" s="17"/>
      <c r="C126" s="117" t="s">
        <v>15</v>
      </c>
      <c r="D126" s="117"/>
      <c r="E126" s="117"/>
      <c r="F126" s="117"/>
      <c r="G126" s="117"/>
      <c r="H126" s="117"/>
      <c r="I126" s="17"/>
      <c r="J126" s="17"/>
      <c r="K126" s="17"/>
      <c r="L126" s="17"/>
      <c r="M126" s="17"/>
      <c r="N126" s="17"/>
      <c r="O126" s="17"/>
      <c r="P126" s="17"/>
    </row>
    <row r="127" spans="1:16" x14ac:dyDescent="0.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1:16" x14ac:dyDescent="0.2">
      <c r="A128" s="88" t="str">
        <f>'Kops a'!A36</f>
        <v xml:space="preserve">Tāme sastādīta </v>
      </c>
      <c r="B128" s="89"/>
      <c r="C128" s="89"/>
      <c r="D128" s="89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1:16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1:16" x14ac:dyDescent="0.2">
      <c r="A130" s="1" t="s">
        <v>37</v>
      </c>
      <c r="B130" s="17"/>
      <c r="C130" s="161">
        <f>'Kops a'!C38:H38</f>
        <v>0</v>
      </c>
      <c r="D130" s="161"/>
      <c r="E130" s="161"/>
      <c r="F130" s="161"/>
      <c r="G130" s="161"/>
      <c r="H130" s="161"/>
      <c r="I130" s="17"/>
      <c r="J130" s="17"/>
      <c r="K130" s="17"/>
      <c r="L130" s="17"/>
      <c r="M130" s="17"/>
      <c r="N130" s="17"/>
      <c r="O130" s="17"/>
      <c r="P130" s="17"/>
    </row>
    <row r="131" spans="1:16" x14ac:dyDescent="0.2">
      <c r="A131" s="17"/>
      <c r="B131" s="17"/>
      <c r="C131" s="117" t="s">
        <v>15</v>
      </c>
      <c r="D131" s="117"/>
      <c r="E131" s="117"/>
      <c r="F131" s="117"/>
      <c r="G131" s="117"/>
      <c r="H131" s="117"/>
      <c r="I131" s="17"/>
      <c r="J131" s="17"/>
      <c r="K131" s="17"/>
      <c r="L131" s="17"/>
      <c r="M131" s="17"/>
      <c r="N131" s="17"/>
      <c r="O131" s="17"/>
      <c r="P131" s="17"/>
    </row>
    <row r="132" spans="1:16" x14ac:dyDescent="0.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1:16" x14ac:dyDescent="0.2">
      <c r="A133" s="88" t="s">
        <v>54</v>
      </c>
      <c r="B133" s="89"/>
      <c r="C133" s="93">
        <f>'Kops a'!C41</f>
        <v>0</v>
      </c>
      <c r="D133" s="50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1:16" x14ac:dyDescent="0.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131:H131"/>
    <mergeCell ref="C4:I4"/>
    <mergeCell ref="F12:K12"/>
    <mergeCell ref="J9:M9"/>
    <mergeCell ref="D8:L8"/>
    <mergeCell ref="A122:K122"/>
    <mergeCell ref="C125:H125"/>
    <mergeCell ref="C126:H126"/>
    <mergeCell ref="C130:H130"/>
  </mergeCells>
  <conditionalFormatting sqref="I14:J121 A14:G121">
    <cfRule type="cellIs" dxfId="127" priority="30" operator="equal">
      <formula>0</formula>
    </cfRule>
  </conditionalFormatting>
  <conditionalFormatting sqref="N9:O9 K14:P121 H14:H121">
    <cfRule type="cellIs" dxfId="126" priority="29" operator="equal">
      <formula>0</formula>
    </cfRule>
  </conditionalFormatting>
  <conditionalFormatting sqref="C2:I2">
    <cfRule type="cellIs" dxfId="125" priority="26" operator="equal">
      <formula>0</formula>
    </cfRule>
  </conditionalFormatting>
  <conditionalFormatting sqref="O10">
    <cfRule type="cellIs" dxfId="124" priority="25" operator="equal">
      <formula>"20__. gada __. _________"</formula>
    </cfRule>
  </conditionalFormatting>
  <conditionalFormatting sqref="A122:K122">
    <cfRule type="containsText" dxfId="123" priority="24" operator="containsText" text="Tiešās izmaksas kopā, t. sk. darba devēja sociālais nodoklis __.__% ">
      <formula>NOT(ISERROR(SEARCH("Tiešās izmaksas kopā, t. sk. darba devēja sociālais nodoklis __.__% ",A122)))</formula>
    </cfRule>
  </conditionalFormatting>
  <conditionalFormatting sqref="L122:P122">
    <cfRule type="cellIs" dxfId="122" priority="19" operator="equal">
      <formula>0</formula>
    </cfRule>
  </conditionalFormatting>
  <conditionalFormatting sqref="C4:I4">
    <cfRule type="cellIs" dxfId="121" priority="18" operator="equal">
      <formula>0</formula>
    </cfRule>
  </conditionalFormatting>
  <conditionalFormatting sqref="D5:L8">
    <cfRule type="cellIs" dxfId="120" priority="16" operator="equal">
      <formula>0</formula>
    </cfRule>
  </conditionalFormatting>
  <conditionalFormatting sqref="P10">
    <cfRule type="cellIs" dxfId="119" priority="15" operator="equal">
      <formula>"20__. gada __. _________"</formula>
    </cfRule>
  </conditionalFormatting>
  <conditionalFormatting sqref="C130:H130">
    <cfRule type="cellIs" dxfId="118" priority="12" operator="equal">
      <formula>0</formula>
    </cfRule>
  </conditionalFormatting>
  <conditionalFormatting sqref="C125:H125">
    <cfRule type="cellIs" dxfId="117" priority="11" operator="equal">
      <formula>0</formula>
    </cfRule>
  </conditionalFormatting>
  <conditionalFormatting sqref="C130:H130 C133 C125:H125">
    <cfRule type="cellIs" dxfId="116" priority="10" operator="equal">
      <formula>0</formula>
    </cfRule>
  </conditionalFormatting>
  <conditionalFormatting sqref="D1">
    <cfRule type="cellIs" dxfId="115" priority="9" operator="equal">
      <formula>0</formula>
    </cfRule>
  </conditionalFormatting>
  <conditionalFormatting sqref="A9">
    <cfRule type="containsText" dxfId="114" priority="8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pageSetup scale="87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" operator="containsText" id="{46B16A03-C867-4231-9EE2-FA19DDA4D492}">
            <xm:f>NOT(ISERROR(SEARCH("Tāme sastādīta ____. gada ___. ______________",A128)))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A128</xm:sqref>
        </x14:conditionalFormatting>
        <x14:conditionalFormatting xmlns:xm="http://schemas.microsoft.com/office/excel/2006/main">
          <x14:cfRule type="containsText" priority="13" operator="containsText" id="{2AF3CC58-04F0-4432-AA0F-D3D058C3CAD1}">
            <xm:f>NOT(ISERROR(SEARCH("Sertifikāta Nr. _________________________________",A133)))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A133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A1CEE-27C6-4B33-954D-B8F48F0243F6}">
  <sheetPr codeName="Sheet5">
    <pageSetUpPr fitToPage="1"/>
  </sheetPr>
  <dimension ref="A1:P176"/>
  <sheetViews>
    <sheetView topLeftCell="A145" workbookViewId="0">
      <selection activeCell="I56" sqref="I56:J144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9" width="6.6640625" style="1" customWidth="1"/>
    <col min="10" max="12" width="7.6640625" style="1" customWidth="1"/>
    <col min="13" max="13" width="8.6640625" style="1" customWidth="1"/>
    <col min="14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1">
        <f>'Kops a'!A17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6" t="s">
        <v>361</v>
      </c>
      <c r="D2" s="166"/>
      <c r="E2" s="166"/>
      <c r="F2" s="166"/>
      <c r="G2" s="166"/>
      <c r="H2" s="166"/>
      <c r="I2" s="166"/>
      <c r="J2" s="29"/>
    </row>
    <row r="3" spans="1:16" x14ac:dyDescent="0.2">
      <c r="A3" s="30"/>
      <c r="B3" s="30"/>
      <c r="C3" s="156" t="s">
        <v>17</v>
      </c>
      <c r="D3" s="156"/>
      <c r="E3" s="156"/>
      <c r="F3" s="156"/>
      <c r="G3" s="156"/>
      <c r="H3" s="156"/>
      <c r="I3" s="156"/>
      <c r="J3" s="30"/>
    </row>
    <row r="4" spans="1:16" x14ac:dyDescent="0.2">
      <c r="A4" s="30"/>
      <c r="B4" s="30"/>
      <c r="C4" s="167" t="s">
        <v>52</v>
      </c>
      <c r="D4" s="167"/>
      <c r="E4" s="167"/>
      <c r="F4" s="167"/>
      <c r="G4" s="167"/>
      <c r="H4" s="167"/>
      <c r="I4" s="167"/>
      <c r="J4" s="30"/>
    </row>
    <row r="5" spans="1:16" x14ac:dyDescent="0.2">
      <c r="A5" s="23"/>
      <c r="B5" s="23"/>
      <c r="C5" s="27" t="s">
        <v>5</v>
      </c>
      <c r="D5" s="179" t="str">
        <f>'Kops a'!D6</f>
        <v>Daudzdzīvokļu dzīvojamās mājas vienkāršotas fasādes atjaunošana</v>
      </c>
      <c r="E5" s="179"/>
      <c r="F5" s="179"/>
      <c r="G5" s="179"/>
      <c r="H5" s="179"/>
      <c r="I5" s="179"/>
      <c r="J5" s="179"/>
      <c r="K5" s="179"/>
      <c r="L5" s="179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79" t="str">
        <f>'Kops a'!D7</f>
        <v>Daudzdzīvokļu dzīvojamās mājas, Vīgriežu ielā 34, Jelgavā vienkāršotas fasādes atjaunošana</v>
      </c>
      <c r="E6" s="179"/>
      <c r="F6" s="179"/>
      <c r="G6" s="179"/>
      <c r="H6" s="179"/>
      <c r="I6" s="179"/>
      <c r="J6" s="179"/>
      <c r="K6" s="179"/>
      <c r="L6" s="179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79" t="str">
        <f>'Kops a'!D8</f>
        <v>Vīgriežu iela 34, Jelgava</v>
      </c>
      <c r="E7" s="179"/>
      <c r="F7" s="179"/>
      <c r="G7" s="179"/>
      <c r="H7" s="179"/>
      <c r="I7" s="179"/>
      <c r="J7" s="179"/>
      <c r="K7" s="179"/>
      <c r="L7" s="179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79">
        <f>'Kops a'!D9</f>
        <v>0</v>
      </c>
      <c r="E8" s="179"/>
      <c r="F8" s="179"/>
      <c r="G8" s="179"/>
      <c r="H8" s="179"/>
      <c r="I8" s="179"/>
      <c r="J8" s="179"/>
      <c r="K8" s="179"/>
      <c r="L8" s="179"/>
      <c r="M8" s="17"/>
      <c r="N8" s="17"/>
      <c r="O8" s="17"/>
      <c r="P8" s="17"/>
    </row>
    <row r="9" spans="1:16" ht="11.25" customHeight="1" x14ac:dyDescent="0.2">
      <c r="A9" s="165" t="s">
        <v>60</v>
      </c>
      <c r="B9" s="165"/>
      <c r="C9" s="165"/>
      <c r="D9" s="165"/>
      <c r="E9" s="165"/>
      <c r="F9" s="165"/>
      <c r="G9" s="165"/>
      <c r="H9" s="165"/>
      <c r="I9" s="165"/>
      <c r="J9" s="171" t="s">
        <v>39</v>
      </c>
      <c r="K9" s="171"/>
      <c r="L9" s="171"/>
      <c r="M9" s="171"/>
      <c r="N9" s="178">
        <f>P164</f>
        <v>0</v>
      </c>
      <c r="O9" s="178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1"/>
      <c r="P10" s="90" t="str">
        <f>A170</f>
        <v xml:space="preserve">Tāme sastādīta 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34" t="s">
        <v>23</v>
      </c>
      <c r="B12" s="173" t="s">
        <v>40</v>
      </c>
      <c r="C12" s="169" t="s">
        <v>41</v>
      </c>
      <c r="D12" s="176" t="s">
        <v>42</v>
      </c>
      <c r="E12" s="159" t="s">
        <v>43</v>
      </c>
      <c r="F12" s="168" t="s">
        <v>44</v>
      </c>
      <c r="G12" s="169"/>
      <c r="H12" s="169"/>
      <c r="I12" s="169"/>
      <c r="J12" s="169"/>
      <c r="K12" s="170"/>
      <c r="L12" s="168" t="s">
        <v>45</v>
      </c>
      <c r="M12" s="169"/>
      <c r="N12" s="169"/>
      <c r="O12" s="169"/>
      <c r="P12" s="170"/>
    </row>
    <row r="13" spans="1:16" ht="126.75" customHeight="1" thickBot="1" x14ac:dyDescent="0.25">
      <c r="A13" s="172"/>
      <c r="B13" s="174"/>
      <c r="C13" s="175"/>
      <c r="D13" s="177"/>
      <c r="E13" s="160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106">
        <v>1</v>
      </c>
      <c r="B14" s="107"/>
      <c r="C14" s="108" t="s">
        <v>175</v>
      </c>
      <c r="D14" s="25"/>
      <c r="E14" s="67"/>
      <c r="F14" s="68"/>
      <c r="G14" s="65"/>
      <c r="H14" s="47"/>
      <c r="I14" s="65"/>
      <c r="J14" s="65"/>
      <c r="K14" s="66">
        <f>SUM(H14:J14)</f>
        <v>0</v>
      </c>
      <c r="L14" s="68">
        <f>ROUND(E14*F14,2)</f>
        <v>0</v>
      </c>
      <c r="M14" s="65">
        <f>ROUND(H14*E14,2)</f>
        <v>0</v>
      </c>
      <c r="N14" s="65">
        <f>ROUND(I14*E14,2)</f>
        <v>0</v>
      </c>
      <c r="O14" s="65">
        <f>ROUND(J14*E14,2)</f>
        <v>0</v>
      </c>
      <c r="P14" s="66">
        <f>SUM(M14:O14)</f>
        <v>0</v>
      </c>
    </row>
    <row r="15" spans="1:16" x14ac:dyDescent="0.2">
      <c r="A15" s="38">
        <v>1</v>
      </c>
      <c r="B15" s="39"/>
      <c r="C15" s="105" t="s">
        <v>176</v>
      </c>
      <c r="D15" s="25" t="s">
        <v>115</v>
      </c>
      <c r="E15" s="104">
        <v>1</v>
      </c>
      <c r="F15" s="68"/>
      <c r="G15" s="65"/>
      <c r="H15" s="47">
        <f t="shared" ref="H15:H27" si="0">ROUND(F15*G15,2)</f>
        <v>0</v>
      </c>
      <c r="I15" s="65"/>
      <c r="J15" s="65"/>
      <c r="K15" s="48">
        <f t="shared" ref="K15:K71" si="1">SUM(H15:J15)</f>
        <v>0</v>
      </c>
      <c r="L15" s="49">
        <f t="shared" ref="L15:L71" si="2">ROUND(E15*F15,2)</f>
        <v>0</v>
      </c>
      <c r="M15" s="47">
        <f t="shared" ref="M15:M71" si="3">ROUND(H15*E15,2)</f>
        <v>0</v>
      </c>
      <c r="N15" s="47">
        <f t="shared" ref="N15:N71" si="4">ROUND(I15*E15,2)</f>
        <v>0</v>
      </c>
      <c r="O15" s="47">
        <f t="shared" ref="O15:O71" si="5">ROUND(J15*E15,2)</f>
        <v>0</v>
      </c>
      <c r="P15" s="48">
        <f t="shared" ref="P15:P71" si="6">SUM(M15:O15)</f>
        <v>0</v>
      </c>
    </row>
    <row r="16" spans="1:16" ht="20.399999999999999" x14ac:dyDescent="0.2">
      <c r="A16" s="38">
        <v>2</v>
      </c>
      <c r="B16" s="39"/>
      <c r="C16" s="105" t="s">
        <v>177</v>
      </c>
      <c r="D16" s="25" t="s">
        <v>115</v>
      </c>
      <c r="E16" s="104">
        <v>1</v>
      </c>
      <c r="F16" s="68"/>
      <c r="G16" s="65"/>
      <c r="H16" s="47">
        <f t="shared" si="0"/>
        <v>0</v>
      </c>
      <c r="I16" s="65"/>
      <c r="J16" s="65"/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</row>
    <row r="17" spans="1:16" x14ac:dyDescent="0.2">
      <c r="A17" s="38">
        <v>3</v>
      </c>
      <c r="B17" s="39"/>
      <c r="C17" s="105" t="s">
        <v>178</v>
      </c>
      <c r="D17" s="25" t="s">
        <v>63</v>
      </c>
      <c r="E17" s="104">
        <v>71.930000000000007</v>
      </c>
      <c r="F17" s="68"/>
      <c r="G17" s="65"/>
      <c r="H17" s="47">
        <f t="shared" si="0"/>
        <v>0</v>
      </c>
      <c r="I17" s="65"/>
      <c r="J17" s="65">
        <f t="shared" ref="J16:J25" si="7">ROUND(H17*0.07,2)</f>
        <v>0</v>
      </c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</row>
    <row r="18" spans="1:16" ht="20.399999999999999" x14ac:dyDescent="0.2">
      <c r="A18" s="38">
        <v>4</v>
      </c>
      <c r="B18" s="39"/>
      <c r="C18" s="105" t="s">
        <v>179</v>
      </c>
      <c r="D18" s="25" t="s">
        <v>63</v>
      </c>
      <c r="E18" s="104">
        <v>254.44</v>
      </c>
      <c r="F18" s="68"/>
      <c r="G18" s="65"/>
      <c r="H18" s="47">
        <f t="shared" si="0"/>
        <v>0</v>
      </c>
      <c r="I18" s="65"/>
      <c r="J18" s="65">
        <f>ROUND(H18*0.35,2)</f>
        <v>0</v>
      </c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</row>
    <row r="19" spans="1:16" ht="30.6" x14ac:dyDescent="0.2">
      <c r="A19" s="38">
        <v>5</v>
      </c>
      <c r="B19" s="39"/>
      <c r="C19" s="105" t="s">
        <v>180</v>
      </c>
      <c r="D19" s="25" t="s">
        <v>63</v>
      </c>
      <c r="E19" s="104">
        <v>25</v>
      </c>
      <c r="F19" s="68"/>
      <c r="G19" s="65"/>
      <c r="H19" s="47">
        <f t="shared" si="0"/>
        <v>0</v>
      </c>
      <c r="I19" s="65"/>
      <c r="J19" s="65"/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</row>
    <row r="20" spans="1:16" ht="20.399999999999999" x14ac:dyDescent="0.2">
      <c r="A20" s="38">
        <v>6</v>
      </c>
      <c r="B20" s="39"/>
      <c r="C20" s="105" t="s">
        <v>181</v>
      </c>
      <c r="D20" s="25" t="s">
        <v>108</v>
      </c>
      <c r="E20" s="104">
        <v>8</v>
      </c>
      <c r="F20" s="68"/>
      <c r="G20" s="65"/>
      <c r="H20" s="47">
        <f t="shared" si="0"/>
        <v>0</v>
      </c>
      <c r="I20" s="65"/>
      <c r="J20" s="65"/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</row>
    <row r="21" spans="1:16" ht="20.399999999999999" x14ac:dyDescent="0.2">
      <c r="A21" s="38">
        <v>7</v>
      </c>
      <c r="B21" s="39"/>
      <c r="C21" s="105" t="s">
        <v>182</v>
      </c>
      <c r="D21" s="25" t="s">
        <v>63</v>
      </c>
      <c r="E21" s="104">
        <v>185.97</v>
      </c>
      <c r="F21" s="68"/>
      <c r="G21" s="65"/>
      <c r="H21" s="47">
        <f t="shared" si="0"/>
        <v>0</v>
      </c>
      <c r="I21" s="65"/>
      <c r="J21" s="65"/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</row>
    <row r="22" spans="1:16" x14ac:dyDescent="0.2">
      <c r="A22" s="38">
        <v>8</v>
      </c>
      <c r="B22" s="39"/>
      <c r="C22" s="105" t="s">
        <v>183</v>
      </c>
      <c r="D22" s="25" t="s">
        <v>63</v>
      </c>
      <c r="E22" s="104">
        <v>42.42</v>
      </c>
      <c r="F22" s="68"/>
      <c r="G22" s="65"/>
      <c r="H22" s="47">
        <f t="shared" si="0"/>
        <v>0</v>
      </c>
      <c r="I22" s="65"/>
      <c r="J22" s="65"/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</row>
    <row r="23" spans="1:16" x14ac:dyDescent="0.2">
      <c r="A23" s="38">
        <v>9</v>
      </c>
      <c r="B23" s="39"/>
      <c r="C23" s="105" t="s">
        <v>184</v>
      </c>
      <c r="D23" s="25" t="s">
        <v>63</v>
      </c>
      <c r="E23" s="104">
        <f>E63+E109+E81+E97</f>
        <v>2892.83</v>
      </c>
      <c r="F23" s="68"/>
      <c r="G23" s="65"/>
      <c r="H23" s="47">
        <f t="shared" si="0"/>
        <v>0</v>
      </c>
      <c r="I23" s="65"/>
      <c r="J23" s="65"/>
      <c r="K23" s="48">
        <f t="shared" si="1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</row>
    <row r="24" spans="1:16" ht="20.399999999999999" x14ac:dyDescent="0.2">
      <c r="A24" s="38">
        <v>10</v>
      </c>
      <c r="B24" s="39"/>
      <c r="C24" s="105" t="s">
        <v>185</v>
      </c>
      <c r="D24" s="25" t="s">
        <v>63</v>
      </c>
      <c r="E24" s="104">
        <f>E23</f>
        <v>2892.83</v>
      </c>
      <c r="F24" s="68"/>
      <c r="G24" s="65"/>
      <c r="H24" s="47">
        <f t="shared" si="0"/>
        <v>0</v>
      </c>
      <c r="I24" s="65"/>
      <c r="J24" s="65"/>
      <c r="K24" s="48">
        <f t="shared" si="1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</row>
    <row r="25" spans="1:16" x14ac:dyDescent="0.2">
      <c r="A25" s="38">
        <v>11</v>
      </c>
      <c r="B25" s="39"/>
      <c r="C25" s="105" t="s">
        <v>186</v>
      </c>
      <c r="D25" s="25" t="s">
        <v>87</v>
      </c>
      <c r="E25" s="104">
        <v>170</v>
      </c>
      <c r="F25" s="68"/>
      <c r="G25" s="65"/>
      <c r="H25" s="47">
        <f t="shared" si="0"/>
        <v>0</v>
      </c>
      <c r="I25" s="65"/>
      <c r="J25" s="65"/>
      <c r="K25" s="48">
        <f t="shared" si="1"/>
        <v>0</v>
      </c>
      <c r="L25" s="49">
        <f t="shared" si="2"/>
        <v>0</v>
      </c>
      <c r="M25" s="47">
        <f t="shared" si="3"/>
        <v>0</v>
      </c>
      <c r="N25" s="47">
        <f t="shared" si="4"/>
        <v>0</v>
      </c>
      <c r="O25" s="47">
        <f t="shared" si="5"/>
        <v>0</v>
      </c>
      <c r="P25" s="48">
        <f t="shared" si="6"/>
        <v>0</v>
      </c>
    </row>
    <row r="26" spans="1:16" x14ac:dyDescent="0.2">
      <c r="A26" s="38">
        <v>12</v>
      </c>
      <c r="B26" s="39"/>
      <c r="C26" s="105" t="s">
        <v>187</v>
      </c>
      <c r="D26" s="25" t="s">
        <v>87</v>
      </c>
      <c r="E26" s="104">
        <v>170</v>
      </c>
      <c r="F26" s="68"/>
      <c r="G26" s="65"/>
      <c r="H26" s="47">
        <f t="shared" si="0"/>
        <v>0</v>
      </c>
      <c r="I26" s="65"/>
      <c r="J26" s="65"/>
      <c r="K26" s="48">
        <f t="shared" si="1"/>
        <v>0</v>
      </c>
      <c r="L26" s="49">
        <f t="shared" si="2"/>
        <v>0</v>
      </c>
      <c r="M26" s="47">
        <f t="shared" si="3"/>
        <v>0</v>
      </c>
      <c r="N26" s="47">
        <f t="shared" si="4"/>
        <v>0</v>
      </c>
      <c r="O26" s="47">
        <f t="shared" si="5"/>
        <v>0</v>
      </c>
      <c r="P26" s="48">
        <f t="shared" si="6"/>
        <v>0</v>
      </c>
    </row>
    <row r="27" spans="1:16" x14ac:dyDescent="0.2">
      <c r="A27" s="38">
        <v>13</v>
      </c>
      <c r="B27" s="39"/>
      <c r="C27" s="105" t="s">
        <v>188</v>
      </c>
      <c r="D27" s="25" t="s">
        <v>115</v>
      </c>
      <c r="E27" s="104">
        <v>1</v>
      </c>
      <c r="F27" s="68"/>
      <c r="G27" s="65"/>
      <c r="H27" s="47">
        <f t="shared" si="0"/>
        <v>0</v>
      </c>
      <c r="I27" s="65"/>
      <c r="J27" s="65"/>
      <c r="K27" s="48">
        <f t="shared" si="1"/>
        <v>0</v>
      </c>
      <c r="L27" s="49">
        <f t="shared" si="2"/>
        <v>0</v>
      </c>
      <c r="M27" s="47">
        <f t="shared" si="3"/>
        <v>0</v>
      </c>
      <c r="N27" s="47">
        <f t="shared" si="4"/>
        <v>0</v>
      </c>
      <c r="O27" s="47">
        <f t="shared" si="5"/>
        <v>0</v>
      </c>
      <c r="P27" s="48">
        <f t="shared" si="6"/>
        <v>0</v>
      </c>
    </row>
    <row r="28" spans="1:16" x14ac:dyDescent="0.2">
      <c r="A28" s="106">
        <v>2</v>
      </c>
      <c r="B28" s="107"/>
      <c r="C28" s="108" t="s">
        <v>189</v>
      </c>
      <c r="D28" s="25"/>
      <c r="E28" s="104"/>
      <c r="F28" s="68"/>
      <c r="G28" s="65"/>
      <c r="H28" s="47"/>
      <c r="I28" s="65"/>
      <c r="J28" s="65"/>
      <c r="K28" s="48">
        <f t="shared" si="1"/>
        <v>0</v>
      </c>
      <c r="L28" s="49">
        <f t="shared" si="2"/>
        <v>0</v>
      </c>
      <c r="M28" s="47">
        <f t="shared" si="3"/>
        <v>0</v>
      </c>
      <c r="N28" s="47">
        <f t="shared" si="4"/>
        <v>0</v>
      </c>
      <c r="O28" s="47">
        <f t="shared" si="5"/>
        <v>0</v>
      </c>
      <c r="P28" s="48">
        <f t="shared" si="6"/>
        <v>0</v>
      </c>
    </row>
    <row r="29" spans="1:16" ht="20.399999999999999" x14ac:dyDescent="0.2">
      <c r="A29" s="38">
        <v>1</v>
      </c>
      <c r="B29" s="39"/>
      <c r="C29" s="105" t="s">
        <v>190</v>
      </c>
      <c r="D29" s="25" t="s">
        <v>63</v>
      </c>
      <c r="E29" s="104">
        <v>8.14</v>
      </c>
      <c r="F29" s="68"/>
      <c r="G29" s="65"/>
      <c r="H29" s="47">
        <f>ROUND(F29*G29,2)</f>
        <v>0</v>
      </c>
      <c r="I29" s="65"/>
      <c r="J29" s="65"/>
      <c r="K29" s="48">
        <f t="shared" si="1"/>
        <v>0</v>
      </c>
      <c r="L29" s="49">
        <f t="shared" si="2"/>
        <v>0</v>
      </c>
      <c r="M29" s="47">
        <f t="shared" si="3"/>
        <v>0</v>
      </c>
      <c r="N29" s="47">
        <f t="shared" si="4"/>
        <v>0</v>
      </c>
      <c r="O29" s="47">
        <f t="shared" si="5"/>
        <v>0</v>
      </c>
      <c r="P29" s="48">
        <f t="shared" si="6"/>
        <v>0</v>
      </c>
    </row>
    <row r="30" spans="1:16" x14ac:dyDescent="0.2">
      <c r="A30" s="38">
        <v>2</v>
      </c>
      <c r="B30" s="39"/>
      <c r="C30" s="109" t="s">
        <v>191</v>
      </c>
      <c r="D30" s="25" t="s">
        <v>87</v>
      </c>
      <c r="E30" s="104">
        <f>E29*1.15*0.4</f>
        <v>3.74</v>
      </c>
      <c r="F30" s="68"/>
      <c r="G30" s="65"/>
      <c r="H30" s="47"/>
      <c r="I30" s="65"/>
      <c r="J30" s="65"/>
      <c r="K30" s="48">
        <f t="shared" si="1"/>
        <v>0</v>
      </c>
      <c r="L30" s="49">
        <f t="shared" si="2"/>
        <v>0</v>
      </c>
      <c r="M30" s="47">
        <f t="shared" si="3"/>
        <v>0</v>
      </c>
      <c r="N30" s="47">
        <f t="shared" si="4"/>
        <v>0</v>
      </c>
      <c r="O30" s="47">
        <f t="shared" si="5"/>
        <v>0</v>
      </c>
      <c r="P30" s="48">
        <f t="shared" si="6"/>
        <v>0</v>
      </c>
    </row>
    <row r="31" spans="1:16" x14ac:dyDescent="0.2">
      <c r="A31" s="38">
        <v>3</v>
      </c>
      <c r="B31" s="39"/>
      <c r="C31" s="109" t="s">
        <v>192</v>
      </c>
      <c r="D31" s="25" t="s">
        <v>70</v>
      </c>
      <c r="E31" s="104">
        <f>E29*3*1.15</f>
        <v>28.08</v>
      </c>
      <c r="F31" s="68"/>
      <c r="G31" s="65"/>
      <c r="H31" s="47"/>
      <c r="I31" s="65"/>
      <c r="J31" s="65"/>
      <c r="K31" s="48">
        <f t="shared" si="1"/>
        <v>0</v>
      </c>
      <c r="L31" s="49">
        <f t="shared" si="2"/>
        <v>0</v>
      </c>
      <c r="M31" s="47">
        <f t="shared" si="3"/>
        <v>0</v>
      </c>
      <c r="N31" s="47">
        <f t="shared" si="4"/>
        <v>0</v>
      </c>
      <c r="O31" s="47">
        <f t="shared" si="5"/>
        <v>0</v>
      </c>
      <c r="P31" s="48">
        <f t="shared" si="6"/>
        <v>0</v>
      </c>
    </row>
    <row r="32" spans="1:16" x14ac:dyDescent="0.2">
      <c r="A32" s="38">
        <v>4</v>
      </c>
      <c r="B32" s="39"/>
      <c r="C32" s="109" t="s">
        <v>193</v>
      </c>
      <c r="D32" s="25" t="s">
        <v>70</v>
      </c>
      <c r="E32" s="104">
        <f>E29*0.4*1.15</f>
        <v>3.74</v>
      </c>
      <c r="F32" s="68"/>
      <c r="G32" s="65"/>
      <c r="H32" s="47"/>
      <c r="I32" s="65"/>
      <c r="J32" s="65"/>
      <c r="K32" s="48">
        <f t="shared" si="1"/>
        <v>0</v>
      </c>
      <c r="L32" s="49">
        <f t="shared" si="2"/>
        <v>0</v>
      </c>
      <c r="M32" s="47">
        <f t="shared" si="3"/>
        <v>0</v>
      </c>
      <c r="N32" s="47">
        <f t="shared" si="4"/>
        <v>0</v>
      </c>
      <c r="O32" s="47">
        <f t="shared" si="5"/>
        <v>0</v>
      </c>
      <c r="P32" s="48">
        <f t="shared" si="6"/>
        <v>0</v>
      </c>
    </row>
    <row r="33" spans="1:16" x14ac:dyDescent="0.2">
      <c r="A33" s="38">
        <v>5</v>
      </c>
      <c r="B33" s="39"/>
      <c r="C33" s="109" t="s">
        <v>85</v>
      </c>
      <c r="D33" s="25" t="s">
        <v>99</v>
      </c>
      <c r="E33" s="104">
        <v>1</v>
      </c>
      <c r="F33" s="68"/>
      <c r="G33" s="65"/>
      <c r="H33" s="47"/>
      <c r="I33" s="65"/>
      <c r="J33" s="65"/>
      <c r="K33" s="48">
        <f t="shared" si="1"/>
        <v>0</v>
      </c>
      <c r="L33" s="49">
        <f t="shared" si="2"/>
        <v>0</v>
      </c>
      <c r="M33" s="47">
        <f t="shared" si="3"/>
        <v>0</v>
      </c>
      <c r="N33" s="47">
        <f t="shared" si="4"/>
        <v>0</v>
      </c>
      <c r="O33" s="47">
        <f t="shared" si="5"/>
        <v>0</v>
      </c>
      <c r="P33" s="48">
        <f t="shared" si="6"/>
        <v>0</v>
      </c>
    </row>
    <row r="34" spans="1:16" ht="20.399999999999999" x14ac:dyDescent="0.2">
      <c r="A34" s="38">
        <v>6</v>
      </c>
      <c r="B34" s="39"/>
      <c r="C34" s="105" t="s">
        <v>194</v>
      </c>
      <c r="D34" s="25" t="s">
        <v>63</v>
      </c>
      <c r="E34" s="104">
        <v>211.33</v>
      </c>
      <c r="F34" s="68"/>
      <c r="G34" s="65"/>
      <c r="H34" s="47">
        <f t="shared" ref="H34" si="8">ROUND(F34*G34,2)</f>
        <v>0</v>
      </c>
      <c r="I34" s="65"/>
      <c r="J34" s="65"/>
      <c r="K34" s="48">
        <f t="shared" si="1"/>
        <v>0</v>
      </c>
      <c r="L34" s="49">
        <f t="shared" si="2"/>
        <v>0</v>
      </c>
      <c r="M34" s="47">
        <f t="shared" si="3"/>
        <v>0</v>
      </c>
      <c r="N34" s="47">
        <f t="shared" si="4"/>
        <v>0</v>
      </c>
      <c r="O34" s="47">
        <f t="shared" si="5"/>
        <v>0</v>
      </c>
      <c r="P34" s="48">
        <f t="shared" si="6"/>
        <v>0</v>
      </c>
    </row>
    <row r="35" spans="1:16" x14ac:dyDescent="0.2">
      <c r="A35" s="38">
        <v>7</v>
      </c>
      <c r="B35" s="39"/>
      <c r="C35" s="109" t="s">
        <v>195</v>
      </c>
      <c r="D35" s="25" t="s">
        <v>87</v>
      </c>
      <c r="E35" s="104">
        <f>E34*0.1*1.15</f>
        <v>24.3</v>
      </c>
      <c r="F35" s="68"/>
      <c r="G35" s="65"/>
      <c r="H35" s="47"/>
      <c r="I35" s="65"/>
      <c r="J35" s="65"/>
      <c r="K35" s="48">
        <f t="shared" si="1"/>
        <v>0</v>
      </c>
      <c r="L35" s="49">
        <f t="shared" si="2"/>
        <v>0</v>
      </c>
      <c r="M35" s="47">
        <f t="shared" si="3"/>
        <v>0</v>
      </c>
      <c r="N35" s="47">
        <f t="shared" si="4"/>
        <v>0</v>
      </c>
      <c r="O35" s="47">
        <f t="shared" si="5"/>
        <v>0</v>
      </c>
      <c r="P35" s="48">
        <f t="shared" si="6"/>
        <v>0</v>
      </c>
    </row>
    <row r="36" spans="1:16" x14ac:dyDescent="0.2">
      <c r="A36" s="38">
        <v>8</v>
      </c>
      <c r="B36" s="39"/>
      <c r="C36" s="109" t="s">
        <v>192</v>
      </c>
      <c r="D36" s="25" t="s">
        <v>70</v>
      </c>
      <c r="E36" s="104">
        <f>E34*3*1.15</f>
        <v>729.09</v>
      </c>
      <c r="F36" s="68"/>
      <c r="G36" s="65"/>
      <c r="H36" s="47"/>
      <c r="I36" s="65"/>
      <c r="J36" s="65"/>
      <c r="K36" s="48">
        <f t="shared" si="1"/>
        <v>0</v>
      </c>
      <c r="L36" s="49">
        <f t="shared" si="2"/>
        <v>0</v>
      </c>
      <c r="M36" s="47">
        <f t="shared" si="3"/>
        <v>0</v>
      </c>
      <c r="N36" s="47">
        <f t="shared" si="4"/>
        <v>0</v>
      </c>
      <c r="O36" s="47">
        <f t="shared" si="5"/>
        <v>0</v>
      </c>
      <c r="P36" s="48">
        <f t="shared" si="6"/>
        <v>0</v>
      </c>
    </row>
    <row r="37" spans="1:16" x14ac:dyDescent="0.2">
      <c r="A37" s="38">
        <v>9</v>
      </c>
      <c r="B37" s="39"/>
      <c r="C37" s="109" t="s">
        <v>193</v>
      </c>
      <c r="D37" s="25" t="s">
        <v>70</v>
      </c>
      <c r="E37" s="104">
        <f>E34*0.4*1.15</f>
        <v>97.21</v>
      </c>
      <c r="F37" s="68"/>
      <c r="G37" s="65"/>
      <c r="H37" s="47"/>
      <c r="I37" s="65"/>
      <c r="J37" s="65"/>
      <c r="K37" s="48">
        <f t="shared" si="1"/>
        <v>0</v>
      </c>
      <c r="L37" s="49">
        <f t="shared" si="2"/>
        <v>0</v>
      </c>
      <c r="M37" s="47">
        <f t="shared" si="3"/>
        <v>0</v>
      </c>
      <c r="N37" s="47">
        <f t="shared" si="4"/>
        <v>0</v>
      </c>
      <c r="O37" s="47">
        <f t="shared" si="5"/>
        <v>0</v>
      </c>
      <c r="P37" s="48">
        <f t="shared" si="6"/>
        <v>0</v>
      </c>
    </row>
    <row r="38" spans="1:16" x14ac:dyDescent="0.2">
      <c r="A38" s="38">
        <v>10</v>
      </c>
      <c r="B38" s="39"/>
      <c r="C38" s="109" t="s">
        <v>85</v>
      </c>
      <c r="D38" s="25" t="s">
        <v>99</v>
      </c>
      <c r="E38" s="104">
        <v>1</v>
      </c>
      <c r="F38" s="68"/>
      <c r="G38" s="65"/>
      <c r="H38" s="47"/>
      <c r="I38" s="65"/>
      <c r="J38" s="65"/>
      <c r="K38" s="48">
        <f t="shared" si="1"/>
        <v>0</v>
      </c>
      <c r="L38" s="49">
        <f t="shared" si="2"/>
        <v>0</v>
      </c>
      <c r="M38" s="47">
        <f t="shared" si="3"/>
        <v>0</v>
      </c>
      <c r="N38" s="47">
        <f t="shared" si="4"/>
        <v>0</v>
      </c>
      <c r="O38" s="47">
        <f t="shared" si="5"/>
        <v>0</v>
      </c>
      <c r="P38" s="48">
        <f t="shared" si="6"/>
        <v>0</v>
      </c>
    </row>
    <row r="39" spans="1:16" ht="30.6" x14ac:dyDescent="0.2">
      <c r="A39" s="38">
        <v>11</v>
      </c>
      <c r="B39" s="39"/>
      <c r="C39" s="105" t="s">
        <v>196</v>
      </c>
      <c r="D39" s="25" t="s">
        <v>63</v>
      </c>
      <c r="E39" s="104">
        <v>39.78</v>
      </c>
      <c r="F39" s="68"/>
      <c r="G39" s="65"/>
      <c r="H39" s="47">
        <f t="shared" ref="H39" si="9">ROUND(F39*G39,2)</f>
        <v>0</v>
      </c>
      <c r="I39" s="65"/>
      <c r="J39" s="65"/>
      <c r="K39" s="48">
        <f t="shared" si="1"/>
        <v>0</v>
      </c>
      <c r="L39" s="49">
        <f t="shared" si="2"/>
        <v>0</v>
      </c>
      <c r="M39" s="47">
        <f t="shared" si="3"/>
        <v>0</v>
      </c>
      <c r="N39" s="47">
        <f t="shared" si="4"/>
        <v>0</v>
      </c>
      <c r="O39" s="47">
        <f t="shared" si="5"/>
        <v>0</v>
      </c>
      <c r="P39" s="48">
        <f t="shared" si="6"/>
        <v>0</v>
      </c>
    </row>
    <row r="40" spans="1:16" x14ac:dyDescent="0.2">
      <c r="A40" s="38">
        <v>12</v>
      </c>
      <c r="B40" s="39"/>
      <c r="C40" s="109" t="s">
        <v>197</v>
      </c>
      <c r="D40" s="25" t="s">
        <v>87</v>
      </c>
      <c r="E40" s="104">
        <f>E39*0.25*1.15</f>
        <v>11.44</v>
      </c>
      <c r="F40" s="68"/>
      <c r="G40" s="65"/>
      <c r="H40" s="47"/>
      <c r="I40" s="65"/>
      <c r="J40" s="65"/>
      <c r="K40" s="48">
        <f t="shared" si="1"/>
        <v>0</v>
      </c>
      <c r="L40" s="49">
        <f t="shared" si="2"/>
        <v>0</v>
      </c>
      <c r="M40" s="47">
        <f t="shared" si="3"/>
        <v>0</v>
      </c>
      <c r="N40" s="47">
        <f t="shared" si="4"/>
        <v>0</v>
      </c>
      <c r="O40" s="47">
        <f t="shared" si="5"/>
        <v>0</v>
      </c>
      <c r="P40" s="48">
        <f t="shared" si="6"/>
        <v>0</v>
      </c>
    </row>
    <row r="41" spans="1:16" x14ac:dyDescent="0.2">
      <c r="A41" s="38">
        <v>13</v>
      </c>
      <c r="B41" s="39"/>
      <c r="C41" s="109" t="s">
        <v>192</v>
      </c>
      <c r="D41" s="25" t="s">
        <v>70</v>
      </c>
      <c r="E41" s="104">
        <f>E39*3*1.15</f>
        <v>137.24</v>
      </c>
      <c r="F41" s="68"/>
      <c r="G41" s="65"/>
      <c r="H41" s="47"/>
      <c r="I41" s="65"/>
      <c r="J41" s="65"/>
      <c r="K41" s="48">
        <f t="shared" si="1"/>
        <v>0</v>
      </c>
      <c r="L41" s="49">
        <f t="shared" si="2"/>
        <v>0</v>
      </c>
      <c r="M41" s="47">
        <f t="shared" si="3"/>
        <v>0</v>
      </c>
      <c r="N41" s="47">
        <f t="shared" si="4"/>
        <v>0</v>
      </c>
      <c r="O41" s="47">
        <f t="shared" si="5"/>
        <v>0</v>
      </c>
      <c r="P41" s="48">
        <f t="shared" si="6"/>
        <v>0</v>
      </c>
    </row>
    <row r="42" spans="1:16" x14ac:dyDescent="0.2">
      <c r="A42" s="38">
        <v>14</v>
      </c>
      <c r="B42" s="39"/>
      <c r="C42" s="109" t="s">
        <v>193</v>
      </c>
      <c r="D42" s="25" t="s">
        <v>70</v>
      </c>
      <c r="E42" s="104">
        <f>E39*0.4*1.15</f>
        <v>18.3</v>
      </c>
      <c r="F42" s="68"/>
      <c r="G42" s="65"/>
      <c r="H42" s="47"/>
      <c r="I42" s="65"/>
      <c r="J42" s="65"/>
      <c r="K42" s="48">
        <f t="shared" si="1"/>
        <v>0</v>
      </c>
      <c r="L42" s="49">
        <f t="shared" si="2"/>
        <v>0</v>
      </c>
      <c r="M42" s="47">
        <f t="shared" si="3"/>
        <v>0</v>
      </c>
      <c r="N42" s="47">
        <f t="shared" si="4"/>
        <v>0</v>
      </c>
      <c r="O42" s="47">
        <f t="shared" si="5"/>
        <v>0</v>
      </c>
      <c r="P42" s="48">
        <f t="shared" si="6"/>
        <v>0</v>
      </c>
    </row>
    <row r="43" spans="1:16" x14ac:dyDescent="0.2">
      <c r="A43" s="38">
        <v>15</v>
      </c>
      <c r="B43" s="39"/>
      <c r="C43" s="109" t="s">
        <v>85</v>
      </c>
      <c r="D43" s="25" t="s">
        <v>99</v>
      </c>
      <c r="E43" s="104">
        <v>1</v>
      </c>
      <c r="F43" s="68"/>
      <c r="G43" s="65"/>
      <c r="H43" s="47"/>
      <c r="I43" s="65"/>
      <c r="J43" s="65"/>
      <c r="K43" s="48">
        <f t="shared" si="1"/>
        <v>0</v>
      </c>
      <c r="L43" s="49">
        <f t="shared" si="2"/>
        <v>0</v>
      </c>
      <c r="M43" s="47">
        <f t="shared" si="3"/>
        <v>0</v>
      </c>
      <c r="N43" s="47">
        <f t="shared" si="4"/>
        <v>0</v>
      </c>
      <c r="O43" s="47">
        <f t="shared" si="5"/>
        <v>0</v>
      </c>
      <c r="P43" s="48">
        <f t="shared" si="6"/>
        <v>0</v>
      </c>
    </row>
    <row r="44" spans="1:16" x14ac:dyDescent="0.2">
      <c r="A44" s="106">
        <v>3</v>
      </c>
      <c r="B44" s="107"/>
      <c r="C44" s="108" t="s">
        <v>198</v>
      </c>
      <c r="D44" s="25"/>
      <c r="E44" s="104"/>
      <c r="F44" s="68"/>
      <c r="G44" s="65"/>
      <c r="H44" s="47"/>
      <c r="I44" s="65"/>
      <c r="J44" s="65"/>
      <c r="K44" s="48">
        <f t="shared" si="1"/>
        <v>0</v>
      </c>
      <c r="L44" s="49">
        <f t="shared" si="2"/>
        <v>0</v>
      </c>
      <c r="M44" s="47">
        <f t="shared" si="3"/>
        <v>0</v>
      </c>
      <c r="N44" s="47">
        <f t="shared" si="4"/>
        <v>0</v>
      </c>
      <c r="O44" s="47">
        <f t="shared" si="5"/>
        <v>0</v>
      </c>
      <c r="P44" s="48">
        <f t="shared" si="6"/>
        <v>0</v>
      </c>
    </row>
    <row r="45" spans="1:16" ht="20.399999999999999" x14ac:dyDescent="0.2">
      <c r="A45" s="38">
        <v>1</v>
      </c>
      <c r="B45" s="39"/>
      <c r="C45" s="105" t="s">
        <v>199</v>
      </c>
      <c r="D45" s="25" t="s">
        <v>63</v>
      </c>
      <c r="E45" s="104">
        <v>254.44</v>
      </c>
      <c r="F45" s="68"/>
      <c r="G45" s="65"/>
      <c r="H45" s="47">
        <f t="shared" ref="H45:H50" si="10">ROUND(F45*G45,2)</f>
        <v>0</v>
      </c>
      <c r="I45" s="65"/>
      <c r="J45" s="65"/>
      <c r="K45" s="48">
        <f t="shared" si="1"/>
        <v>0</v>
      </c>
      <c r="L45" s="49">
        <f t="shared" si="2"/>
        <v>0</v>
      </c>
      <c r="M45" s="47">
        <f t="shared" si="3"/>
        <v>0</v>
      </c>
      <c r="N45" s="47">
        <f t="shared" si="4"/>
        <v>0</v>
      </c>
      <c r="O45" s="47">
        <f t="shared" si="5"/>
        <v>0</v>
      </c>
      <c r="P45" s="48">
        <f t="shared" si="6"/>
        <v>0</v>
      </c>
    </row>
    <row r="46" spans="1:16" ht="30.6" x14ac:dyDescent="0.2">
      <c r="A46" s="38">
        <v>2</v>
      </c>
      <c r="B46" s="39"/>
      <c r="C46" s="105" t="s">
        <v>200</v>
      </c>
      <c r="D46" s="25" t="s">
        <v>63</v>
      </c>
      <c r="E46" s="104">
        <v>254.44</v>
      </c>
      <c r="F46" s="68"/>
      <c r="G46" s="65"/>
      <c r="H46" s="47">
        <f t="shared" si="10"/>
        <v>0</v>
      </c>
      <c r="I46" s="65"/>
      <c r="J46" s="65"/>
      <c r="K46" s="48">
        <f t="shared" si="1"/>
        <v>0</v>
      </c>
      <c r="L46" s="49">
        <f t="shared" si="2"/>
        <v>0</v>
      </c>
      <c r="M46" s="47">
        <f t="shared" si="3"/>
        <v>0</v>
      </c>
      <c r="N46" s="47">
        <f t="shared" si="4"/>
        <v>0</v>
      </c>
      <c r="O46" s="47">
        <f t="shared" si="5"/>
        <v>0</v>
      </c>
      <c r="P46" s="48">
        <f t="shared" si="6"/>
        <v>0</v>
      </c>
    </row>
    <row r="47" spans="1:16" ht="20.399999999999999" x14ac:dyDescent="0.2">
      <c r="A47" s="38">
        <v>3</v>
      </c>
      <c r="B47" s="39"/>
      <c r="C47" s="109" t="s">
        <v>201</v>
      </c>
      <c r="D47" s="25" t="s">
        <v>63</v>
      </c>
      <c r="E47" s="104">
        <f>E46*1.1</f>
        <v>279.88</v>
      </c>
      <c r="F47" s="68"/>
      <c r="G47" s="65"/>
      <c r="H47" s="47"/>
      <c r="I47" s="65"/>
      <c r="J47" s="65"/>
      <c r="K47" s="48">
        <f t="shared" si="1"/>
        <v>0</v>
      </c>
      <c r="L47" s="49">
        <f t="shared" si="2"/>
        <v>0</v>
      </c>
      <c r="M47" s="47">
        <f t="shared" si="3"/>
        <v>0</v>
      </c>
      <c r="N47" s="47">
        <f t="shared" si="4"/>
        <v>0</v>
      </c>
      <c r="O47" s="47">
        <f t="shared" si="5"/>
        <v>0</v>
      </c>
      <c r="P47" s="48">
        <f t="shared" si="6"/>
        <v>0</v>
      </c>
    </row>
    <row r="48" spans="1:16" x14ac:dyDescent="0.2">
      <c r="A48" s="38">
        <v>4</v>
      </c>
      <c r="B48" s="39"/>
      <c r="C48" s="109" t="s">
        <v>202</v>
      </c>
      <c r="D48" s="25" t="s">
        <v>70</v>
      </c>
      <c r="E48" s="104">
        <f>E46*6.5</f>
        <v>1653.86</v>
      </c>
      <c r="F48" s="68"/>
      <c r="G48" s="65"/>
      <c r="H48" s="47"/>
      <c r="I48" s="65"/>
      <c r="J48" s="65"/>
      <c r="K48" s="48">
        <f t="shared" si="1"/>
        <v>0</v>
      </c>
      <c r="L48" s="49">
        <f t="shared" si="2"/>
        <v>0</v>
      </c>
      <c r="M48" s="47">
        <f t="shared" si="3"/>
        <v>0</v>
      </c>
      <c r="N48" s="47">
        <f t="shared" si="4"/>
        <v>0</v>
      </c>
      <c r="O48" s="47">
        <f t="shared" si="5"/>
        <v>0</v>
      </c>
      <c r="P48" s="48">
        <f t="shared" si="6"/>
        <v>0</v>
      </c>
    </row>
    <row r="49" spans="1:16" x14ac:dyDescent="0.2">
      <c r="A49" s="38">
        <v>5</v>
      </c>
      <c r="B49" s="39"/>
      <c r="C49" s="109" t="s">
        <v>157</v>
      </c>
      <c r="D49" s="25" t="s">
        <v>72</v>
      </c>
      <c r="E49" s="104">
        <v>1</v>
      </c>
      <c r="F49" s="68"/>
      <c r="G49" s="65"/>
      <c r="H49" s="47"/>
      <c r="I49" s="65"/>
      <c r="J49" s="65"/>
      <c r="K49" s="48">
        <f t="shared" si="1"/>
        <v>0</v>
      </c>
      <c r="L49" s="49">
        <f t="shared" si="2"/>
        <v>0</v>
      </c>
      <c r="M49" s="47">
        <f t="shared" si="3"/>
        <v>0</v>
      </c>
      <c r="N49" s="47">
        <f t="shared" si="4"/>
        <v>0</v>
      </c>
      <c r="O49" s="47">
        <f t="shared" si="5"/>
        <v>0</v>
      </c>
      <c r="P49" s="48">
        <f t="shared" si="6"/>
        <v>0</v>
      </c>
    </row>
    <row r="50" spans="1:16" ht="20.399999999999999" x14ac:dyDescent="0.2">
      <c r="A50" s="38">
        <v>6</v>
      </c>
      <c r="B50" s="39"/>
      <c r="C50" s="105" t="s">
        <v>203</v>
      </c>
      <c r="D50" s="25" t="s">
        <v>63</v>
      </c>
      <c r="E50" s="104">
        <v>117.82</v>
      </c>
      <c r="F50" s="68"/>
      <c r="G50" s="65"/>
      <c r="H50" s="47">
        <f t="shared" si="10"/>
        <v>0</v>
      </c>
      <c r="I50" s="65"/>
      <c r="J50" s="65"/>
      <c r="K50" s="48">
        <f t="shared" si="1"/>
        <v>0</v>
      </c>
      <c r="L50" s="49">
        <f t="shared" si="2"/>
        <v>0</v>
      </c>
      <c r="M50" s="47">
        <f t="shared" si="3"/>
        <v>0</v>
      </c>
      <c r="N50" s="47">
        <f t="shared" si="4"/>
        <v>0</v>
      </c>
      <c r="O50" s="47">
        <f t="shared" si="5"/>
        <v>0</v>
      </c>
      <c r="P50" s="48">
        <f t="shared" si="6"/>
        <v>0</v>
      </c>
    </row>
    <row r="51" spans="1:16" ht="20.399999999999999" x14ac:dyDescent="0.2">
      <c r="A51" s="38">
        <v>7</v>
      </c>
      <c r="B51" s="39"/>
      <c r="C51" s="109" t="s">
        <v>68</v>
      </c>
      <c r="D51" s="25" t="s">
        <v>63</v>
      </c>
      <c r="E51" s="104">
        <f>E50*1.25</f>
        <v>147.28</v>
      </c>
      <c r="F51" s="68"/>
      <c r="G51" s="65"/>
      <c r="H51" s="47"/>
      <c r="I51" s="65"/>
      <c r="J51" s="65"/>
      <c r="K51" s="48">
        <f t="shared" si="1"/>
        <v>0</v>
      </c>
      <c r="L51" s="49">
        <f t="shared" si="2"/>
        <v>0</v>
      </c>
      <c r="M51" s="47">
        <f t="shared" si="3"/>
        <v>0</v>
      </c>
      <c r="N51" s="47">
        <f t="shared" si="4"/>
        <v>0</v>
      </c>
      <c r="O51" s="47">
        <f t="shared" si="5"/>
        <v>0</v>
      </c>
      <c r="P51" s="48">
        <f t="shared" si="6"/>
        <v>0</v>
      </c>
    </row>
    <row r="52" spans="1:16" x14ac:dyDescent="0.2">
      <c r="A52" s="38">
        <v>8</v>
      </c>
      <c r="B52" s="39"/>
      <c r="C52" s="109" t="s">
        <v>69</v>
      </c>
      <c r="D52" s="25" t="s">
        <v>70</v>
      </c>
      <c r="E52" s="104">
        <f>E50*5</f>
        <v>589.1</v>
      </c>
      <c r="F52" s="68"/>
      <c r="G52" s="65"/>
      <c r="H52" s="47"/>
      <c r="I52" s="65"/>
      <c r="J52" s="65"/>
      <c r="K52" s="48">
        <f t="shared" si="1"/>
        <v>0</v>
      </c>
      <c r="L52" s="49">
        <f t="shared" si="2"/>
        <v>0</v>
      </c>
      <c r="M52" s="47">
        <f t="shared" si="3"/>
        <v>0</v>
      </c>
      <c r="N52" s="47">
        <f t="shared" si="4"/>
        <v>0</v>
      </c>
      <c r="O52" s="47">
        <f t="shared" si="5"/>
        <v>0</v>
      </c>
      <c r="P52" s="48">
        <f t="shared" si="6"/>
        <v>0</v>
      </c>
    </row>
    <row r="53" spans="1:16" x14ac:dyDescent="0.2">
      <c r="A53" s="38">
        <v>9</v>
      </c>
      <c r="B53" s="39"/>
      <c r="C53" s="109" t="s">
        <v>71</v>
      </c>
      <c r="D53" s="25" t="s">
        <v>72</v>
      </c>
      <c r="E53" s="104">
        <v>1</v>
      </c>
      <c r="F53" s="68"/>
      <c r="G53" s="65"/>
      <c r="H53" s="47"/>
      <c r="I53" s="65"/>
      <c r="J53" s="65"/>
      <c r="K53" s="48">
        <f t="shared" si="1"/>
        <v>0</v>
      </c>
      <c r="L53" s="49">
        <f t="shared" si="2"/>
        <v>0</v>
      </c>
      <c r="M53" s="47">
        <f t="shared" si="3"/>
        <v>0</v>
      </c>
      <c r="N53" s="47">
        <f t="shared" si="4"/>
        <v>0</v>
      </c>
      <c r="O53" s="47">
        <f t="shared" si="5"/>
        <v>0</v>
      </c>
      <c r="P53" s="48">
        <f t="shared" si="6"/>
        <v>0</v>
      </c>
    </row>
    <row r="54" spans="1:16" ht="20.399999999999999" x14ac:dyDescent="0.2">
      <c r="A54" s="38">
        <v>10</v>
      </c>
      <c r="B54" s="39"/>
      <c r="C54" s="109" t="s">
        <v>73</v>
      </c>
      <c r="D54" s="25" t="s">
        <v>70</v>
      </c>
      <c r="E54" s="104">
        <f>E50*0.25</f>
        <v>29.46</v>
      </c>
      <c r="F54" s="68"/>
      <c r="G54" s="65"/>
      <c r="H54" s="47"/>
      <c r="I54" s="65"/>
      <c r="J54" s="65"/>
      <c r="K54" s="48">
        <f t="shared" si="1"/>
        <v>0</v>
      </c>
      <c r="L54" s="49">
        <f t="shared" si="2"/>
        <v>0</v>
      </c>
      <c r="M54" s="47">
        <f t="shared" si="3"/>
        <v>0</v>
      </c>
      <c r="N54" s="47">
        <f t="shared" si="4"/>
        <v>0</v>
      </c>
      <c r="O54" s="47">
        <f t="shared" si="5"/>
        <v>0</v>
      </c>
      <c r="P54" s="48">
        <f t="shared" si="6"/>
        <v>0</v>
      </c>
    </row>
    <row r="55" spans="1:16" x14ac:dyDescent="0.2">
      <c r="A55" s="38">
        <v>11</v>
      </c>
      <c r="B55" s="39"/>
      <c r="C55" s="105" t="s">
        <v>204</v>
      </c>
      <c r="D55" s="25" t="s">
        <v>63</v>
      </c>
      <c r="E55" s="104">
        <f>E50</f>
        <v>117.82</v>
      </c>
      <c r="F55" s="68"/>
      <c r="G55" s="65"/>
      <c r="H55" s="47">
        <f t="shared" ref="H55" si="11">ROUND(F55*G55,2)</f>
        <v>0</v>
      </c>
      <c r="I55" s="65"/>
      <c r="J55" s="65"/>
      <c r="K55" s="48">
        <f t="shared" si="1"/>
        <v>0</v>
      </c>
      <c r="L55" s="49">
        <f t="shared" si="2"/>
        <v>0</v>
      </c>
      <c r="M55" s="47">
        <f t="shared" si="3"/>
        <v>0</v>
      </c>
      <c r="N55" s="47">
        <f t="shared" si="4"/>
        <v>0</v>
      </c>
      <c r="O55" s="47">
        <f t="shared" si="5"/>
        <v>0</v>
      </c>
      <c r="P55" s="48">
        <f t="shared" si="6"/>
        <v>0</v>
      </c>
    </row>
    <row r="56" spans="1:16" ht="20.399999999999999" x14ac:dyDescent="0.2">
      <c r="A56" s="38">
        <v>12</v>
      </c>
      <c r="B56" s="39"/>
      <c r="C56" s="109" t="s">
        <v>205</v>
      </c>
      <c r="D56" s="25" t="s">
        <v>70</v>
      </c>
      <c r="E56" s="104">
        <f>E55*14</f>
        <v>1649.48</v>
      </c>
      <c r="F56" s="68"/>
      <c r="G56" s="65"/>
      <c r="H56" s="47"/>
      <c r="I56" s="65"/>
      <c r="J56" s="65"/>
      <c r="K56" s="48">
        <f t="shared" si="1"/>
        <v>0</v>
      </c>
      <c r="L56" s="49">
        <f t="shared" si="2"/>
        <v>0</v>
      </c>
      <c r="M56" s="47">
        <f t="shared" si="3"/>
        <v>0</v>
      </c>
      <c r="N56" s="47">
        <f t="shared" si="4"/>
        <v>0</v>
      </c>
      <c r="O56" s="47">
        <f t="shared" si="5"/>
        <v>0</v>
      </c>
      <c r="P56" s="48">
        <f t="shared" si="6"/>
        <v>0</v>
      </c>
    </row>
    <row r="57" spans="1:16" x14ac:dyDescent="0.2">
      <c r="A57" s="38">
        <v>13</v>
      </c>
      <c r="B57" s="39"/>
      <c r="C57" s="109" t="s">
        <v>76</v>
      </c>
      <c r="D57" s="25" t="s">
        <v>72</v>
      </c>
      <c r="E57" s="104">
        <v>1</v>
      </c>
      <c r="F57" s="68"/>
      <c r="G57" s="65"/>
      <c r="H57" s="47"/>
      <c r="I57" s="65"/>
      <c r="J57" s="65"/>
      <c r="K57" s="48">
        <f t="shared" si="1"/>
        <v>0</v>
      </c>
      <c r="L57" s="49">
        <f t="shared" si="2"/>
        <v>0</v>
      </c>
      <c r="M57" s="47">
        <f t="shared" si="3"/>
        <v>0</v>
      </c>
      <c r="N57" s="47">
        <f t="shared" si="4"/>
        <v>0</v>
      </c>
      <c r="O57" s="47">
        <f t="shared" si="5"/>
        <v>0</v>
      </c>
      <c r="P57" s="48">
        <f t="shared" si="6"/>
        <v>0</v>
      </c>
    </row>
    <row r="58" spans="1:16" x14ac:dyDescent="0.2">
      <c r="A58" s="38">
        <v>14</v>
      </c>
      <c r="B58" s="39"/>
      <c r="C58" s="105" t="s">
        <v>206</v>
      </c>
      <c r="D58" s="25" t="s">
        <v>63</v>
      </c>
      <c r="E58" s="104">
        <f>E55</f>
        <v>117.82</v>
      </c>
      <c r="F58" s="68"/>
      <c r="G58" s="65"/>
      <c r="H58" s="47">
        <f t="shared" ref="H58" si="12">ROUND(F58*G58,2)</f>
        <v>0</v>
      </c>
      <c r="I58" s="65"/>
      <c r="J58" s="65"/>
      <c r="K58" s="48">
        <f t="shared" si="1"/>
        <v>0</v>
      </c>
      <c r="L58" s="49">
        <f t="shared" si="2"/>
        <v>0</v>
      </c>
      <c r="M58" s="47">
        <f t="shared" si="3"/>
        <v>0</v>
      </c>
      <c r="N58" s="47">
        <f t="shared" si="4"/>
        <v>0</v>
      </c>
      <c r="O58" s="47">
        <f t="shared" si="5"/>
        <v>0</v>
      </c>
      <c r="P58" s="48">
        <f t="shared" si="6"/>
        <v>0</v>
      </c>
    </row>
    <row r="59" spans="1:16" ht="20.399999999999999" x14ac:dyDescent="0.2">
      <c r="A59" s="38">
        <v>15</v>
      </c>
      <c r="B59" s="39"/>
      <c r="C59" s="109" t="s">
        <v>207</v>
      </c>
      <c r="D59" s="25" t="s">
        <v>79</v>
      </c>
      <c r="E59" s="104">
        <f>E58*0.45*1.2</f>
        <v>63.62</v>
      </c>
      <c r="F59" s="68"/>
      <c r="G59" s="65"/>
      <c r="H59" s="47"/>
      <c r="I59" s="65"/>
      <c r="J59" s="65"/>
      <c r="K59" s="48">
        <f t="shared" si="1"/>
        <v>0</v>
      </c>
      <c r="L59" s="49">
        <f t="shared" si="2"/>
        <v>0</v>
      </c>
      <c r="M59" s="47">
        <f t="shared" si="3"/>
        <v>0</v>
      </c>
      <c r="N59" s="47">
        <f t="shared" si="4"/>
        <v>0</v>
      </c>
      <c r="O59" s="47">
        <f t="shared" si="5"/>
        <v>0</v>
      </c>
      <c r="P59" s="48">
        <f t="shared" si="6"/>
        <v>0</v>
      </c>
    </row>
    <row r="60" spans="1:16" x14ac:dyDescent="0.2">
      <c r="A60" s="38">
        <v>16</v>
      </c>
      <c r="B60" s="39"/>
      <c r="C60" s="109" t="s">
        <v>76</v>
      </c>
      <c r="D60" s="25" t="s">
        <v>72</v>
      </c>
      <c r="E60" s="104">
        <v>1</v>
      </c>
      <c r="F60" s="68"/>
      <c r="G60" s="65"/>
      <c r="H60" s="47"/>
      <c r="I60" s="65"/>
      <c r="J60" s="65"/>
      <c r="K60" s="48">
        <f t="shared" si="1"/>
        <v>0</v>
      </c>
      <c r="L60" s="49">
        <f t="shared" si="2"/>
        <v>0</v>
      </c>
      <c r="M60" s="47">
        <f t="shared" si="3"/>
        <v>0</v>
      </c>
      <c r="N60" s="47">
        <f t="shared" si="4"/>
        <v>0</v>
      </c>
      <c r="O60" s="47">
        <f t="shared" si="5"/>
        <v>0</v>
      </c>
      <c r="P60" s="48">
        <f t="shared" si="6"/>
        <v>0</v>
      </c>
    </row>
    <row r="61" spans="1:16" x14ac:dyDescent="0.2">
      <c r="A61" s="106">
        <v>4</v>
      </c>
      <c r="B61" s="107"/>
      <c r="C61" s="108" t="s">
        <v>208</v>
      </c>
      <c r="D61" s="25"/>
      <c r="E61" s="104"/>
      <c r="F61" s="68"/>
      <c r="G61" s="65"/>
      <c r="H61" s="47"/>
      <c r="I61" s="65"/>
      <c r="J61" s="65"/>
      <c r="K61" s="48">
        <f t="shared" si="1"/>
        <v>0</v>
      </c>
      <c r="L61" s="49">
        <f t="shared" si="2"/>
        <v>0</v>
      </c>
      <c r="M61" s="47">
        <f t="shared" si="3"/>
        <v>0</v>
      </c>
      <c r="N61" s="47">
        <f t="shared" si="4"/>
        <v>0</v>
      </c>
      <c r="O61" s="47">
        <f t="shared" si="5"/>
        <v>0</v>
      </c>
      <c r="P61" s="48">
        <f t="shared" si="6"/>
        <v>0</v>
      </c>
    </row>
    <row r="62" spans="1:16" x14ac:dyDescent="0.2">
      <c r="A62" s="38">
        <v>1</v>
      </c>
      <c r="B62" s="39"/>
      <c r="C62" s="105" t="s">
        <v>209</v>
      </c>
      <c r="D62" s="25" t="s">
        <v>95</v>
      </c>
      <c r="E62" s="104">
        <v>151.80000000000001</v>
      </c>
      <c r="F62" s="68"/>
      <c r="G62" s="65"/>
      <c r="H62" s="47">
        <f t="shared" ref="H62:H109" si="13">ROUND(F62*G62,2)</f>
        <v>0</v>
      </c>
      <c r="I62" s="65"/>
      <c r="J62" s="65"/>
      <c r="K62" s="48">
        <f t="shared" si="1"/>
        <v>0</v>
      </c>
      <c r="L62" s="49">
        <f t="shared" si="2"/>
        <v>0</v>
      </c>
      <c r="M62" s="47">
        <f t="shared" si="3"/>
        <v>0</v>
      </c>
      <c r="N62" s="47">
        <f t="shared" si="4"/>
        <v>0</v>
      </c>
      <c r="O62" s="47">
        <f t="shared" si="5"/>
        <v>0</v>
      </c>
      <c r="P62" s="48">
        <f t="shared" si="6"/>
        <v>0</v>
      </c>
    </row>
    <row r="63" spans="1:16" ht="40.799999999999997" x14ac:dyDescent="0.2">
      <c r="A63" s="38">
        <v>2</v>
      </c>
      <c r="B63" s="39"/>
      <c r="C63" s="105" t="s">
        <v>210</v>
      </c>
      <c r="D63" s="25" t="s">
        <v>63</v>
      </c>
      <c r="E63" s="104">
        <v>2280.1</v>
      </c>
      <c r="F63" s="68"/>
      <c r="G63" s="65"/>
      <c r="H63" s="47">
        <f t="shared" si="13"/>
        <v>0</v>
      </c>
      <c r="I63" s="65"/>
      <c r="J63" s="65"/>
      <c r="K63" s="48">
        <f t="shared" si="1"/>
        <v>0</v>
      </c>
      <c r="L63" s="49">
        <f t="shared" si="2"/>
        <v>0</v>
      </c>
      <c r="M63" s="47">
        <f t="shared" si="3"/>
        <v>0</v>
      </c>
      <c r="N63" s="47">
        <f t="shared" si="4"/>
        <v>0</v>
      </c>
      <c r="O63" s="47">
        <f t="shared" si="5"/>
        <v>0</v>
      </c>
      <c r="P63" s="48">
        <f t="shared" si="6"/>
        <v>0</v>
      </c>
    </row>
    <row r="64" spans="1:16" x14ac:dyDescent="0.2">
      <c r="A64" s="38">
        <v>3</v>
      </c>
      <c r="B64" s="39"/>
      <c r="C64" s="109" t="s">
        <v>211</v>
      </c>
      <c r="D64" s="25" t="s">
        <v>63</v>
      </c>
      <c r="E64" s="104">
        <f>2062.6*1.1</f>
        <v>2268.86</v>
      </c>
      <c r="F64" s="68"/>
      <c r="G64" s="65"/>
      <c r="H64" s="47"/>
      <c r="I64" s="65"/>
      <c r="J64" s="65"/>
      <c r="K64" s="48">
        <f t="shared" si="1"/>
        <v>0</v>
      </c>
      <c r="L64" s="49">
        <f t="shared" si="2"/>
        <v>0</v>
      </c>
      <c r="M64" s="47">
        <f t="shared" si="3"/>
        <v>0</v>
      </c>
      <c r="N64" s="47">
        <f t="shared" si="4"/>
        <v>0</v>
      </c>
      <c r="O64" s="47">
        <f t="shared" si="5"/>
        <v>0</v>
      </c>
      <c r="P64" s="48">
        <f t="shared" si="6"/>
        <v>0</v>
      </c>
    </row>
    <row r="65" spans="1:16" x14ac:dyDescent="0.2">
      <c r="A65" s="38">
        <v>4</v>
      </c>
      <c r="B65" s="39"/>
      <c r="C65" s="109" t="s">
        <v>121</v>
      </c>
      <c r="D65" s="25" t="s">
        <v>63</v>
      </c>
      <c r="E65" s="104">
        <f>217.5*1.1</f>
        <v>239.25</v>
      </c>
      <c r="F65" s="68"/>
      <c r="G65" s="65"/>
      <c r="H65" s="47"/>
      <c r="I65" s="65"/>
      <c r="J65" s="65"/>
      <c r="K65" s="48">
        <f t="shared" si="1"/>
        <v>0</v>
      </c>
      <c r="L65" s="49">
        <f t="shared" si="2"/>
        <v>0</v>
      </c>
      <c r="M65" s="47">
        <f t="shared" si="3"/>
        <v>0</v>
      </c>
      <c r="N65" s="47">
        <f t="shared" si="4"/>
        <v>0</v>
      </c>
      <c r="O65" s="47">
        <f t="shared" si="5"/>
        <v>0</v>
      </c>
      <c r="P65" s="48">
        <f t="shared" si="6"/>
        <v>0</v>
      </c>
    </row>
    <row r="66" spans="1:16" x14ac:dyDescent="0.2">
      <c r="A66" s="38">
        <v>5</v>
      </c>
      <c r="B66" s="39"/>
      <c r="C66" s="109" t="s">
        <v>212</v>
      </c>
      <c r="D66" s="25" t="s">
        <v>70</v>
      </c>
      <c r="E66" s="104">
        <f>E63*6.5</f>
        <v>14820.65</v>
      </c>
      <c r="F66" s="68"/>
      <c r="G66" s="65"/>
      <c r="H66" s="47"/>
      <c r="I66" s="65"/>
      <c r="J66" s="65"/>
      <c r="K66" s="48">
        <f t="shared" si="1"/>
        <v>0</v>
      </c>
      <c r="L66" s="49">
        <f t="shared" si="2"/>
        <v>0</v>
      </c>
      <c r="M66" s="47">
        <f t="shared" si="3"/>
        <v>0</v>
      </c>
      <c r="N66" s="47">
        <f t="shared" si="4"/>
        <v>0</v>
      </c>
      <c r="O66" s="47">
        <f t="shared" si="5"/>
        <v>0</v>
      </c>
      <c r="P66" s="48">
        <f t="shared" si="6"/>
        <v>0</v>
      </c>
    </row>
    <row r="67" spans="1:16" x14ac:dyDescent="0.2">
      <c r="A67" s="38">
        <v>6</v>
      </c>
      <c r="B67" s="39"/>
      <c r="C67" s="109" t="s">
        <v>157</v>
      </c>
      <c r="D67" s="25" t="s">
        <v>72</v>
      </c>
      <c r="E67" s="104">
        <v>1</v>
      </c>
      <c r="F67" s="68"/>
      <c r="G67" s="65"/>
      <c r="H67" s="47"/>
      <c r="I67" s="65"/>
      <c r="J67" s="65"/>
      <c r="K67" s="48">
        <f t="shared" si="1"/>
        <v>0</v>
      </c>
      <c r="L67" s="49">
        <f t="shared" si="2"/>
        <v>0</v>
      </c>
      <c r="M67" s="47">
        <f t="shared" si="3"/>
        <v>0</v>
      </c>
      <c r="N67" s="47">
        <f t="shared" si="4"/>
        <v>0</v>
      </c>
      <c r="O67" s="47">
        <f t="shared" si="5"/>
        <v>0</v>
      </c>
      <c r="P67" s="48">
        <f t="shared" si="6"/>
        <v>0</v>
      </c>
    </row>
    <row r="68" spans="1:16" ht="30.6" x14ac:dyDescent="0.2">
      <c r="A68" s="38">
        <v>7</v>
      </c>
      <c r="B68" s="39"/>
      <c r="C68" s="105" t="s">
        <v>213</v>
      </c>
      <c r="D68" s="25" t="s">
        <v>63</v>
      </c>
      <c r="E68" s="104">
        <f>E63</f>
        <v>2280.1</v>
      </c>
      <c r="F68" s="68"/>
      <c r="G68" s="65"/>
      <c r="H68" s="47">
        <f t="shared" si="13"/>
        <v>0</v>
      </c>
      <c r="I68" s="65"/>
      <c r="J68" s="65"/>
      <c r="K68" s="48">
        <f t="shared" si="1"/>
        <v>0</v>
      </c>
      <c r="L68" s="49">
        <f t="shared" si="2"/>
        <v>0</v>
      </c>
      <c r="M68" s="47">
        <f t="shared" si="3"/>
        <v>0</v>
      </c>
      <c r="N68" s="47">
        <f t="shared" si="4"/>
        <v>0</v>
      </c>
      <c r="O68" s="47">
        <f t="shared" si="5"/>
        <v>0</v>
      </c>
      <c r="P68" s="48">
        <f t="shared" si="6"/>
        <v>0</v>
      </c>
    </row>
    <row r="69" spans="1:16" ht="20.399999999999999" x14ac:dyDescent="0.2">
      <c r="A69" s="38">
        <v>8</v>
      </c>
      <c r="B69" s="39"/>
      <c r="C69" s="109" t="s">
        <v>68</v>
      </c>
      <c r="D69" s="25" t="s">
        <v>63</v>
      </c>
      <c r="E69" s="104">
        <f>E68*1.25</f>
        <v>2850.13</v>
      </c>
      <c r="F69" s="68"/>
      <c r="G69" s="65"/>
      <c r="H69" s="47"/>
      <c r="I69" s="65"/>
      <c r="J69" s="65"/>
      <c r="K69" s="48">
        <f t="shared" si="1"/>
        <v>0</v>
      </c>
      <c r="L69" s="49">
        <f t="shared" si="2"/>
        <v>0</v>
      </c>
      <c r="M69" s="47">
        <f t="shared" si="3"/>
        <v>0</v>
      </c>
      <c r="N69" s="47">
        <f t="shared" si="4"/>
        <v>0</v>
      </c>
      <c r="O69" s="47">
        <f t="shared" si="5"/>
        <v>0</v>
      </c>
      <c r="P69" s="48">
        <f t="shared" si="6"/>
        <v>0</v>
      </c>
    </row>
    <row r="70" spans="1:16" x14ac:dyDescent="0.2">
      <c r="A70" s="38">
        <v>9</v>
      </c>
      <c r="B70" s="39"/>
      <c r="C70" s="109" t="s">
        <v>212</v>
      </c>
      <c r="D70" s="25" t="s">
        <v>70</v>
      </c>
      <c r="E70" s="104">
        <f>E68*5</f>
        <v>11400.5</v>
      </c>
      <c r="F70" s="68"/>
      <c r="G70" s="65"/>
      <c r="H70" s="47"/>
      <c r="I70" s="65"/>
      <c r="J70" s="65"/>
      <c r="K70" s="48">
        <f t="shared" si="1"/>
        <v>0</v>
      </c>
      <c r="L70" s="49">
        <f t="shared" si="2"/>
        <v>0</v>
      </c>
      <c r="M70" s="47">
        <f t="shared" si="3"/>
        <v>0</v>
      </c>
      <c r="N70" s="47">
        <f t="shared" si="4"/>
        <v>0</v>
      </c>
      <c r="O70" s="47">
        <f t="shared" si="5"/>
        <v>0</v>
      </c>
      <c r="P70" s="48">
        <f t="shared" si="6"/>
        <v>0</v>
      </c>
    </row>
    <row r="71" spans="1:16" x14ac:dyDescent="0.2">
      <c r="A71" s="38">
        <v>10</v>
      </c>
      <c r="B71" s="39"/>
      <c r="C71" s="109" t="s">
        <v>214</v>
      </c>
      <c r="D71" s="25" t="s">
        <v>95</v>
      </c>
      <c r="E71" s="104">
        <f>E62*1.1</f>
        <v>166.98</v>
      </c>
      <c r="F71" s="68"/>
      <c r="G71" s="65"/>
      <c r="H71" s="47"/>
      <c r="I71" s="65"/>
      <c r="J71" s="65"/>
      <c r="K71" s="48">
        <f t="shared" si="1"/>
        <v>0</v>
      </c>
      <c r="L71" s="49">
        <f t="shared" si="2"/>
        <v>0</v>
      </c>
      <c r="M71" s="47">
        <f t="shared" si="3"/>
        <v>0</v>
      </c>
      <c r="N71" s="47">
        <f t="shared" si="4"/>
        <v>0</v>
      </c>
      <c r="O71" s="47">
        <f t="shared" si="5"/>
        <v>0</v>
      </c>
      <c r="P71" s="48">
        <f t="shared" si="6"/>
        <v>0</v>
      </c>
    </row>
    <row r="72" spans="1:16" x14ac:dyDescent="0.2">
      <c r="A72" s="38">
        <v>11</v>
      </c>
      <c r="B72" s="39"/>
      <c r="C72" s="109" t="s">
        <v>71</v>
      </c>
      <c r="D72" s="25" t="s">
        <v>72</v>
      </c>
      <c r="E72" s="104">
        <v>1</v>
      </c>
      <c r="F72" s="68"/>
      <c r="G72" s="65"/>
      <c r="H72" s="47"/>
      <c r="I72" s="65"/>
      <c r="J72" s="65"/>
      <c r="K72" s="48">
        <f t="shared" ref="K72:K127" si="14">SUM(H72:J72)</f>
        <v>0</v>
      </c>
      <c r="L72" s="49">
        <f t="shared" ref="L72:L127" si="15">ROUND(E72*F72,2)</f>
        <v>0</v>
      </c>
      <c r="M72" s="47">
        <f t="shared" ref="M72:M127" si="16">ROUND(H72*E72,2)</f>
        <v>0</v>
      </c>
      <c r="N72" s="47">
        <f t="shared" ref="N72:N127" si="17">ROUND(I72*E72,2)</f>
        <v>0</v>
      </c>
      <c r="O72" s="47">
        <f t="shared" ref="O72:O127" si="18">ROUND(J72*E72,2)</f>
        <v>0</v>
      </c>
      <c r="P72" s="48">
        <f t="shared" ref="P72:P127" si="19">SUM(M72:O72)</f>
        <v>0</v>
      </c>
    </row>
    <row r="73" spans="1:16" ht="20.399999999999999" x14ac:dyDescent="0.2">
      <c r="A73" s="38">
        <v>12</v>
      </c>
      <c r="B73" s="39"/>
      <c r="C73" s="109" t="s">
        <v>73</v>
      </c>
      <c r="D73" s="25" t="s">
        <v>70</v>
      </c>
      <c r="E73" s="104">
        <f>E68*0.25</f>
        <v>570.03</v>
      </c>
      <c r="F73" s="68"/>
      <c r="G73" s="65"/>
      <c r="H73" s="47"/>
      <c r="I73" s="65"/>
      <c r="J73" s="65"/>
      <c r="K73" s="48">
        <f t="shared" si="14"/>
        <v>0</v>
      </c>
      <c r="L73" s="49">
        <f t="shared" si="15"/>
        <v>0</v>
      </c>
      <c r="M73" s="47">
        <f t="shared" si="16"/>
        <v>0</v>
      </c>
      <c r="N73" s="47">
        <f t="shared" si="17"/>
        <v>0</v>
      </c>
      <c r="O73" s="47">
        <f t="shared" si="18"/>
        <v>0</v>
      </c>
      <c r="P73" s="48">
        <f t="shared" si="19"/>
        <v>0</v>
      </c>
    </row>
    <row r="74" spans="1:16" ht="30.6" x14ac:dyDescent="0.2">
      <c r="A74" s="38">
        <v>13</v>
      </c>
      <c r="B74" s="39"/>
      <c r="C74" s="105" t="s">
        <v>215</v>
      </c>
      <c r="D74" s="25" t="s">
        <v>63</v>
      </c>
      <c r="E74" s="104">
        <f>E68</f>
        <v>2280.1</v>
      </c>
      <c r="F74" s="68"/>
      <c r="G74" s="65"/>
      <c r="H74" s="47">
        <f t="shared" si="13"/>
        <v>0</v>
      </c>
      <c r="I74" s="65"/>
      <c r="J74" s="65"/>
      <c r="K74" s="48">
        <f t="shared" si="14"/>
        <v>0</v>
      </c>
      <c r="L74" s="49">
        <f t="shared" si="15"/>
        <v>0</v>
      </c>
      <c r="M74" s="47">
        <f t="shared" si="16"/>
        <v>0</v>
      </c>
      <c r="N74" s="47">
        <f t="shared" si="17"/>
        <v>0</v>
      </c>
      <c r="O74" s="47">
        <f t="shared" si="18"/>
        <v>0</v>
      </c>
      <c r="P74" s="48">
        <f t="shared" si="19"/>
        <v>0</v>
      </c>
    </row>
    <row r="75" spans="1:16" ht="20.399999999999999" x14ac:dyDescent="0.2">
      <c r="A75" s="38">
        <v>14</v>
      </c>
      <c r="B75" s="39"/>
      <c r="C75" s="109" t="s">
        <v>75</v>
      </c>
      <c r="D75" s="25" t="s">
        <v>70</v>
      </c>
      <c r="E75" s="104">
        <f>E74*4</f>
        <v>9120.4</v>
      </c>
      <c r="F75" s="68"/>
      <c r="G75" s="65"/>
      <c r="H75" s="47"/>
      <c r="I75" s="65"/>
      <c r="J75" s="65"/>
      <c r="K75" s="48">
        <f t="shared" si="14"/>
        <v>0</v>
      </c>
      <c r="L75" s="49">
        <f t="shared" si="15"/>
        <v>0</v>
      </c>
      <c r="M75" s="47">
        <f t="shared" si="16"/>
        <v>0</v>
      </c>
      <c r="N75" s="47">
        <f t="shared" si="17"/>
        <v>0</v>
      </c>
      <c r="O75" s="47">
        <f t="shared" si="18"/>
        <v>0</v>
      </c>
      <c r="P75" s="48">
        <f t="shared" si="19"/>
        <v>0</v>
      </c>
    </row>
    <row r="76" spans="1:16" x14ac:dyDescent="0.2">
      <c r="A76" s="38">
        <v>15</v>
      </c>
      <c r="B76" s="39"/>
      <c r="C76" s="109" t="s">
        <v>76</v>
      </c>
      <c r="D76" s="25" t="s">
        <v>72</v>
      </c>
      <c r="E76" s="104">
        <v>1</v>
      </c>
      <c r="F76" s="68"/>
      <c r="G76" s="65"/>
      <c r="H76" s="47"/>
      <c r="I76" s="65"/>
      <c r="J76" s="65"/>
      <c r="K76" s="48">
        <f t="shared" si="14"/>
        <v>0</v>
      </c>
      <c r="L76" s="49">
        <f t="shared" si="15"/>
        <v>0</v>
      </c>
      <c r="M76" s="47">
        <f t="shared" si="16"/>
        <v>0</v>
      </c>
      <c r="N76" s="47">
        <f t="shared" si="17"/>
        <v>0</v>
      </c>
      <c r="O76" s="47">
        <f t="shared" si="18"/>
        <v>0</v>
      </c>
      <c r="P76" s="48">
        <f t="shared" si="19"/>
        <v>0</v>
      </c>
    </row>
    <row r="77" spans="1:16" ht="20.399999999999999" x14ac:dyDescent="0.2">
      <c r="A77" s="38">
        <v>16</v>
      </c>
      <c r="B77" s="39"/>
      <c r="C77" s="105" t="s">
        <v>216</v>
      </c>
      <c r="D77" s="25" t="s">
        <v>63</v>
      </c>
      <c r="E77" s="104">
        <f>E74</f>
        <v>2280.1</v>
      </c>
      <c r="F77" s="68"/>
      <c r="G77" s="65"/>
      <c r="H77" s="47">
        <f t="shared" si="13"/>
        <v>0</v>
      </c>
      <c r="I77" s="65"/>
      <c r="J77" s="65"/>
      <c r="K77" s="48">
        <f t="shared" si="14"/>
        <v>0</v>
      </c>
      <c r="L77" s="49">
        <f t="shared" si="15"/>
        <v>0</v>
      </c>
      <c r="M77" s="47">
        <f t="shared" si="16"/>
        <v>0</v>
      </c>
      <c r="N77" s="47">
        <f t="shared" si="17"/>
        <v>0</v>
      </c>
      <c r="O77" s="47">
        <f t="shared" si="18"/>
        <v>0</v>
      </c>
      <c r="P77" s="48">
        <f t="shared" si="19"/>
        <v>0</v>
      </c>
    </row>
    <row r="78" spans="1:16" ht="20.399999999999999" x14ac:dyDescent="0.2">
      <c r="A78" s="38">
        <v>17</v>
      </c>
      <c r="B78" s="39"/>
      <c r="C78" s="109" t="s">
        <v>217</v>
      </c>
      <c r="D78" s="25" t="s">
        <v>79</v>
      </c>
      <c r="E78" s="104">
        <f>E77*0.45*1.2</f>
        <v>1231.25</v>
      </c>
      <c r="F78" s="68"/>
      <c r="G78" s="65"/>
      <c r="H78" s="47"/>
      <c r="I78" s="65"/>
      <c r="J78" s="65"/>
      <c r="K78" s="48">
        <f t="shared" si="14"/>
        <v>0</v>
      </c>
      <c r="L78" s="49">
        <f t="shared" si="15"/>
        <v>0</v>
      </c>
      <c r="M78" s="47">
        <f t="shared" si="16"/>
        <v>0</v>
      </c>
      <c r="N78" s="47">
        <f t="shared" si="17"/>
        <v>0</v>
      </c>
      <c r="O78" s="47">
        <f t="shared" si="18"/>
        <v>0</v>
      </c>
      <c r="P78" s="48">
        <f t="shared" si="19"/>
        <v>0</v>
      </c>
    </row>
    <row r="79" spans="1:16" x14ac:dyDescent="0.2">
      <c r="A79" s="38">
        <v>18</v>
      </c>
      <c r="B79" s="39"/>
      <c r="C79" s="109" t="s">
        <v>76</v>
      </c>
      <c r="D79" s="25" t="s">
        <v>72</v>
      </c>
      <c r="E79" s="104">
        <v>1</v>
      </c>
      <c r="F79" s="68"/>
      <c r="G79" s="65"/>
      <c r="H79" s="47"/>
      <c r="I79" s="65"/>
      <c r="J79" s="65"/>
      <c r="K79" s="48">
        <f t="shared" si="14"/>
        <v>0</v>
      </c>
      <c r="L79" s="49">
        <f t="shared" si="15"/>
        <v>0</v>
      </c>
      <c r="M79" s="47">
        <f t="shared" si="16"/>
        <v>0</v>
      </c>
      <c r="N79" s="47">
        <f t="shared" si="17"/>
        <v>0</v>
      </c>
      <c r="O79" s="47">
        <f t="shared" si="18"/>
        <v>0</v>
      </c>
      <c r="P79" s="48">
        <f t="shared" si="19"/>
        <v>0</v>
      </c>
    </row>
    <row r="80" spans="1:16" x14ac:dyDescent="0.2">
      <c r="A80" s="106">
        <v>5</v>
      </c>
      <c r="B80" s="107"/>
      <c r="C80" s="108" t="s">
        <v>218</v>
      </c>
      <c r="D80" s="25"/>
      <c r="E80" s="104"/>
      <c r="F80" s="68"/>
      <c r="G80" s="65"/>
      <c r="H80" s="47"/>
      <c r="I80" s="65"/>
      <c r="J80" s="65"/>
      <c r="K80" s="48">
        <f t="shared" si="14"/>
        <v>0</v>
      </c>
      <c r="L80" s="49">
        <f t="shared" si="15"/>
        <v>0</v>
      </c>
      <c r="M80" s="47">
        <f t="shared" si="16"/>
        <v>0</v>
      </c>
      <c r="N80" s="47">
        <f t="shared" si="17"/>
        <v>0</v>
      </c>
      <c r="O80" s="47">
        <f t="shared" si="18"/>
        <v>0</v>
      </c>
      <c r="P80" s="48">
        <f t="shared" si="19"/>
        <v>0</v>
      </c>
    </row>
    <row r="81" spans="1:16" ht="30.6" x14ac:dyDescent="0.2">
      <c r="A81" s="38">
        <v>1</v>
      </c>
      <c r="B81" s="39"/>
      <c r="C81" s="105" t="s">
        <v>219</v>
      </c>
      <c r="D81" s="25" t="s">
        <v>63</v>
      </c>
      <c r="E81" s="104">
        <v>14.8</v>
      </c>
      <c r="F81" s="68"/>
      <c r="G81" s="65"/>
      <c r="H81" s="47">
        <f t="shared" ref="H81" si="20">ROUND(F81*G81,2)</f>
        <v>0</v>
      </c>
      <c r="I81" s="65"/>
      <c r="J81" s="65"/>
      <c r="K81" s="48">
        <f t="shared" si="14"/>
        <v>0</v>
      </c>
      <c r="L81" s="49">
        <f t="shared" si="15"/>
        <v>0</v>
      </c>
      <c r="M81" s="47">
        <f t="shared" si="16"/>
        <v>0</v>
      </c>
      <c r="N81" s="47">
        <f t="shared" si="17"/>
        <v>0</v>
      </c>
      <c r="O81" s="47">
        <f t="shared" si="18"/>
        <v>0</v>
      </c>
      <c r="P81" s="48">
        <f t="shared" si="19"/>
        <v>0</v>
      </c>
    </row>
    <row r="82" spans="1:16" x14ac:dyDescent="0.2">
      <c r="A82" s="38">
        <v>2</v>
      </c>
      <c r="B82" s="39"/>
      <c r="C82" s="109" t="s">
        <v>220</v>
      </c>
      <c r="D82" s="25" t="s">
        <v>63</v>
      </c>
      <c r="E82" s="104">
        <f>E81*1.1</f>
        <v>16.28</v>
      </c>
      <c r="F82" s="68"/>
      <c r="G82" s="65"/>
      <c r="H82" s="47"/>
      <c r="I82" s="65"/>
      <c r="J82" s="65"/>
      <c r="K82" s="48">
        <f t="shared" si="14"/>
        <v>0</v>
      </c>
      <c r="L82" s="49">
        <f t="shared" si="15"/>
        <v>0</v>
      </c>
      <c r="M82" s="47">
        <f t="shared" si="16"/>
        <v>0</v>
      </c>
      <c r="N82" s="47">
        <f t="shared" si="17"/>
        <v>0</v>
      </c>
      <c r="O82" s="47">
        <f t="shared" si="18"/>
        <v>0</v>
      </c>
      <c r="P82" s="48">
        <f t="shared" si="19"/>
        <v>0</v>
      </c>
    </row>
    <row r="83" spans="1:16" x14ac:dyDescent="0.2">
      <c r="A83" s="38">
        <v>3</v>
      </c>
      <c r="B83" s="39"/>
      <c r="C83" s="109" t="s">
        <v>212</v>
      </c>
      <c r="D83" s="25" t="s">
        <v>70</v>
      </c>
      <c r="E83" s="104">
        <f>E81*6.5</f>
        <v>96.2</v>
      </c>
      <c r="F83" s="68"/>
      <c r="G83" s="65"/>
      <c r="H83" s="47"/>
      <c r="I83" s="65"/>
      <c r="J83" s="65"/>
      <c r="K83" s="48">
        <f t="shared" si="14"/>
        <v>0</v>
      </c>
      <c r="L83" s="49">
        <f t="shared" si="15"/>
        <v>0</v>
      </c>
      <c r="M83" s="47">
        <f t="shared" si="16"/>
        <v>0</v>
      </c>
      <c r="N83" s="47">
        <f t="shared" si="17"/>
        <v>0</v>
      </c>
      <c r="O83" s="47">
        <f t="shared" si="18"/>
        <v>0</v>
      </c>
      <c r="P83" s="48">
        <f t="shared" si="19"/>
        <v>0</v>
      </c>
    </row>
    <row r="84" spans="1:16" x14ac:dyDescent="0.2">
      <c r="A84" s="38">
        <v>4</v>
      </c>
      <c r="B84" s="39"/>
      <c r="C84" s="109" t="s">
        <v>157</v>
      </c>
      <c r="D84" s="25" t="s">
        <v>72</v>
      </c>
      <c r="E84" s="104">
        <v>1</v>
      </c>
      <c r="F84" s="68"/>
      <c r="G84" s="65"/>
      <c r="H84" s="47"/>
      <c r="I84" s="65"/>
      <c r="J84" s="65"/>
      <c r="K84" s="48">
        <f t="shared" si="14"/>
        <v>0</v>
      </c>
      <c r="L84" s="49">
        <f t="shared" si="15"/>
        <v>0</v>
      </c>
      <c r="M84" s="47">
        <f t="shared" si="16"/>
        <v>0</v>
      </c>
      <c r="N84" s="47">
        <f t="shared" si="17"/>
        <v>0</v>
      </c>
      <c r="O84" s="47">
        <f t="shared" si="18"/>
        <v>0</v>
      </c>
      <c r="P84" s="48">
        <f t="shared" si="19"/>
        <v>0</v>
      </c>
    </row>
    <row r="85" spans="1:16" ht="20.399999999999999" x14ac:dyDescent="0.2">
      <c r="A85" s="38">
        <v>5</v>
      </c>
      <c r="B85" s="39"/>
      <c r="C85" s="105" t="s">
        <v>221</v>
      </c>
      <c r="D85" s="25" t="s">
        <v>63</v>
      </c>
      <c r="E85" s="104">
        <f>E81</f>
        <v>14.8</v>
      </c>
      <c r="F85" s="68"/>
      <c r="G85" s="65"/>
      <c r="H85" s="47">
        <f t="shared" ref="H85" si="21">ROUND(F85*G85,2)</f>
        <v>0</v>
      </c>
      <c r="I85" s="65"/>
      <c r="J85" s="65"/>
      <c r="K85" s="48">
        <f t="shared" si="14"/>
        <v>0</v>
      </c>
      <c r="L85" s="49">
        <f t="shared" si="15"/>
        <v>0</v>
      </c>
      <c r="M85" s="47">
        <f t="shared" si="16"/>
        <v>0</v>
      </c>
      <c r="N85" s="47">
        <f t="shared" si="17"/>
        <v>0</v>
      </c>
      <c r="O85" s="47">
        <f t="shared" si="18"/>
        <v>0</v>
      </c>
      <c r="P85" s="48">
        <f t="shared" si="19"/>
        <v>0</v>
      </c>
    </row>
    <row r="86" spans="1:16" ht="20.399999999999999" x14ac:dyDescent="0.2">
      <c r="A86" s="38">
        <v>6</v>
      </c>
      <c r="B86" s="39"/>
      <c r="C86" s="109" t="s">
        <v>68</v>
      </c>
      <c r="D86" s="25" t="s">
        <v>63</v>
      </c>
      <c r="E86" s="104">
        <f>E85*1.25</f>
        <v>18.5</v>
      </c>
      <c r="F86" s="68"/>
      <c r="G86" s="65"/>
      <c r="H86" s="47"/>
      <c r="I86" s="65"/>
      <c r="J86" s="65"/>
      <c r="K86" s="48">
        <f t="shared" si="14"/>
        <v>0</v>
      </c>
      <c r="L86" s="49">
        <f t="shared" si="15"/>
        <v>0</v>
      </c>
      <c r="M86" s="47">
        <f t="shared" si="16"/>
        <v>0</v>
      </c>
      <c r="N86" s="47">
        <f t="shared" si="17"/>
        <v>0</v>
      </c>
      <c r="O86" s="47">
        <f t="shared" si="18"/>
        <v>0</v>
      </c>
      <c r="P86" s="48">
        <f t="shared" si="19"/>
        <v>0</v>
      </c>
    </row>
    <row r="87" spans="1:16" x14ac:dyDescent="0.2">
      <c r="A87" s="38">
        <v>7</v>
      </c>
      <c r="B87" s="39"/>
      <c r="C87" s="109" t="s">
        <v>212</v>
      </c>
      <c r="D87" s="25" t="s">
        <v>70</v>
      </c>
      <c r="E87" s="104">
        <f>E85*5</f>
        <v>74</v>
      </c>
      <c r="F87" s="68"/>
      <c r="G87" s="65"/>
      <c r="H87" s="47"/>
      <c r="I87" s="65"/>
      <c r="J87" s="65"/>
      <c r="K87" s="48">
        <f t="shared" si="14"/>
        <v>0</v>
      </c>
      <c r="L87" s="49">
        <f t="shared" si="15"/>
        <v>0</v>
      </c>
      <c r="M87" s="47">
        <f t="shared" si="16"/>
        <v>0</v>
      </c>
      <c r="N87" s="47">
        <f t="shared" si="17"/>
        <v>0</v>
      </c>
      <c r="O87" s="47">
        <f t="shared" si="18"/>
        <v>0</v>
      </c>
      <c r="P87" s="48">
        <f t="shared" si="19"/>
        <v>0</v>
      </c>
    </row>
    <row r="88" spans="1:16" x14ac:dyDescent="0.2">
      <c r="A88" s="38">
        <v>8</v>
      </c>
      <c r="B88" s="39"/>
      <c r="C88" s="109" t="s">
        <v>71</v>
      </c>
      <c r="D88" s="25" t="s">
        <v>72</v>
      </c>
      <c r="E88" s="104">
        <v>1</v>
      </c>
      <c r="F88" s="68"/>
      <c r="G88" s="65"/>
      <c r="H88" s="47"/>
      <c r="I88" s="65"/>
      <c r="J88" s="65"/>
      <c r="K88" s="48">
        <f t="shared" si="14"/>
        <v>0</v>
      </c>
      <c r="L88" s="49">
        <f t="shared" si="15"/>
        <v>0</v>
      </c>
      <c r="M88" s="47">
        <f t="shared" si="16"/>
        <v>0</v>
      </c>
      <c r="N88" s="47">
        <f t="shared" si="17"/>
        <v>0</v>
      </c>
      <c r="O88" s="47">
        <f t="shared" si="18"/>
        <v>0</v>
      </c>
      <c r="P88" s="48">
        <f t="shared" si="19"/>
        <v>0</v>
      </c>
    </row>
    <row r="89" spans="1:16" ht="20.399999999999999" x14ac:dyDescent="0.2">
      <c r="A89" s="38">
        <v>9</v>
      </c>
      <c r="B89" s="39"/>
      <c r="C89" s="109" t="s">
        <v>73</v>
      </c>
      <c r="D89" s="25" t="s">
        <v>70</v>
      </c>
      <c r="E89" s="104">
        <f>E85*0.25</f>
        <v>3.7</v>
      </c>
      <c r="F89" s="68"/>
      <c r="G89" s="65"/>
      <c r="H89" s="47"/>
      <c r="I89" s="65"/>
      <c r="J89" s="65"/>
      <c r="K89" s="48">
        <f t="shared" si="14"/>
        <v>0</v>
      </c>
      <c r="L89" s="49">
        <f t="shared" si="15"/>
        <v>0</v>
      </c>
      <c r="M89" s="47">
        <f t="shared" si="16"/>
        <v>0</v>
      </c>
      <c r="N89" s="47">
        <f t="shared" si="17"/>
        <v>0</v>
      </c>
      <c r="O89" s="47">
        <f t="shared" si="18"/>
        <v>0</v>
      </c>
      <c r="P89" s="48">
        <f t="shared" si="19"/>
        <v>0</v>
      </c>
    </row>
    <row r="90" spans="1:16" x14ac:dyDescent="0.2">
      <c r="A90" s="38">
        <v>10</v>
      </c>
      <c r="B90" s="39"/>
      <c r="C90" s="105" t="s">
        <v>222</v>
      </c>
      <c r="D90" s="25" t="s">
        <v>63</v>
      </c>
      <c r="E90" s="104">
        <f>E85</f>
        <v>14.8</v>
      </c>
      <c r="F90" s="68"/>
      <c r="G90" s="65"/>
      <c r="H90" s="47">
        <f t="shared" ref="H90" si="22">ROUND(F90*G90,2)</f>
        <v>0</v>
      </c>
      <c r="I90" s="65"/>
      <c r="J90" s="65"/>
      <c r="K90" s="48">
        <f t="shared" si="14"/>
        <v>0</v>
      </c>
      <c r="L90" s="49">
        <f t="shared" si="15"/>
        <v>0</v>
      </c>
      <c r="M90" s="47">
        <f t="shared" si="16"/>
        <v>0</v>
      </c>
      <c r="N90" s="47">
        <f t="shared" si="17"/>
        <v>0</v>
      </c>
      <c r="O90" s="47">
        <f t="shared" si="18"/>
        <v>0</v>
      </c>
      <c r="P90" s="48">
        <f t="shared" si="19"/>
        <v>0</v>
      </c>
    </row>
    <row r="91" spans="1:16" ht="20.399999999999999" x14ac:dyDescent="0.2">
      <c r="A91" s="38">
        <v>11</v>
      </c>
      <c r="B91" s="39"/>
      <c r="C91" s="109" t="s">
        <v>75</v>
      </c>
      <c r="D91" s="25" t="s">
        <v>70</v>
      </c>
      <c r="E91" s="104">
        <f>E90*4</f>
        <v>59.2</v>
      </c>
      <c r="F91" s="68"/>
      <c r="G91" s="65"/>
      <c r="H91" s="47"/>
      <c r="I91" s="65"/>
      <c r="J91" s="65"/>
      <c r="K91" s="48">
        <f t="shared" si="14"/>
        <v>0</v>
      </c>
      <c r="L91" s="49">
        <f t="shared" si="15"/>
        <v>0</v>
      </c>
      <c r="M91" s="47">
        <f t="shared" si="16"/>
        <v>0</v>
      </c>
      <c r="N91" s="47">
        <f t="shared" si="17"/>
        <v>0</v>
      </c>
      <c r="O91" s="47">
        <f t="shared" si="18"/>
        <v>0</v>
      </c>
      <c r="P91" s="48">
        <f t="shared" si="19"/>
        <v>0</v>
      </c>
    </row>
    <row r="92" spans="1:16" x14ac:dyDescent="0.2">
      <c r="A92" s="38">
        <v>12</v>
      </c>
      <c r="B92" s="39"/>
      <c r="C92" s="109" t="s">
        <v>76</v>
      </c>
      <c r="D92" s="25" t="s">
        <v>72</v>
      </c>
      <c r="E92" s="104">
        <v>1</v>
      </c>
      <c r="F92" s="68"/>
      <c r="G92" s="65"/>
      <c r="H92" s="47"/>
      <c r="I92" s="65"/>
      <c r="J92" s="65"/>
      <c r="K92" s="48">
        <f t="shared" si="14"/>
        <v>0</v>
      </c>
      <c r="L92" s="49">
        <f t="shared" si="15"/>
        <v>0</v>
      </c>
      <c r="M92" s="47">
        <f t="shared" si="16"/>
        <v>0</v>
      </c>
      <c r="N92" s="47">
        <f t="shared" si="17"/>
        <v>0</v>
      </c>
      <c r="O92" s="47">
        <f t="shared" si="18"/>
        <v>0</v>
      </c>
      <c r="P92" s="48">
        <f t="shared" si="19"/>
        <v>0</v>
      </c>
    </row>
    <row r="93" spans="1:16" x14ac:dyDescent="0.2">
      <c r="A93" s="38">
        <v>13</v>
      </c>
      <c r="B93" s="39"/>
      <c r="C93" s="105" t="s">
        <v>223</v>
      </c>
      <c r="D93" s="25" t="s">
        <v>63</v>
      </c>
      <c r="E93" s="104">
        <f>E90</f>
        <v>14.8</v>
      </c>
      <c r="F93" s="68"/>
      <c r="G93" s="65"/>
      <c r="H93" s="47">
        <f t="shared" ref="H93" si="23">ROUND(F93*G93,2)</f>
        <v>0</v>
      </c>
      <c r="I93" s="65"/>
      <c r="J93" s="65"/>
      <c r="K93" s="48">
        <f t="shared" si="14"/>
        <v>0</v>
      </c>
      <c r="L93" s="49">
        <f t="shared" si="15"/>
        <v>0</v>
      </c>
      <c r="M93" s="47">
        <f t="shared" si="16"/>
        <v>0</v>
      </c>
      <c r="N93" s="47">
        <f t="shared" si="17"/>
        <v>0</v>
      </c>
      <c r="O93" s="47">
        <f t="shared" si="18"/>
        <v>0</v>
      </c>
      <c r="P93" s="48">
        <f t="shared" si="19"/>
        <v>0</v>
      </c>
    </row>
    <row r="94" spans="1:16" ht="20.399999999999999" x14ac:dyDescent="0.2">
      <c r="A94" s="38">
        <v>14</v>
      </c>
      <c r="B94" s="39"/>
      <c r="C94" s="109" t="s">
        <v>217</v>
      </c>
      <c r="D94" s="25" t="s">
        <v>79</v>
      </c>
      <c r="E94" s="104">
        <f>E93*0.45*1.2</f>
        <v>7.99</v>
      </c>
      <c r="F94" s="68"/>
      <c r="G94" s="65"/>
      <c r="H94" s="47"/>
      <c r="I94" s="65"/>
      <c r="J94" s="65"/>
      <c r="K94" s="48">
        <f t="shared" si="14"/>
        <v>0</v>
      </c>
      <c r="L94" s="49">
        <f t="shared" si="15"/>
        <v>0</v>
      </c>
      <c r="M94" s="47">
        <f t="shared" si="16"/>
        <v>0</v>
      </c>
      <c r="N94" s="47">
        <f t="shared" si="17"/>
        <v>0</v>
      </c>
      <c r="O94" s="47">
        <f t="shared" si="18"/>
        <v>0</v>
      </c>
      <c r="P94" s="48">
        <f t="shared" si="19"/>
        <v>0</v>
      </c>
    </row>
    <row r="95" spans="1:16" x14ac:dyDescent="0.2">
      <c r="A95" s="38">
        <v>15</v>
      </c>
      <c r="B95" s="39"/>
      <c r="C95" s="109" t="s">
        <v>76</v>
      </c>
      <c r="D95" s="25" t="s">
        <v>72</v>
      </c>
      <c r="E95" s="104">
        <v>1</v>
      </c>
      <c r="F95" s="68"/>
      <c r="G95" s="65"/>
      <c r="H95" s="47"/>
      <c r="I95" s="65"/>
      <c r="J95" s="65"/>
      <c r="K95" s="48">
        <f t="shared" si="14"/>
        <v>0</v>
      </c>
      <c r="L95" s="49">
        <f t="shared" si="15"/>
        <v>0</v>
      </c>
      <c r="M95" s="47">
        <f t="shared" si="16"/>
        <v>0</v>
      </c>
      <c r="N95" s="47">
        <f t="shared" si="17"/>
        <v>0</v>
      </c>
      <c r="O95" s="47">
        <f t="shared" si="18"/>
        <v>0</v>
      </c>
      <c r="P95" s="48">
        <f t="shared" si="19"/>
        <v>0</v>
      </c>
    </row>
    <row r="96" spans="1:16" x14ac:dyDescent="0.2">
      <c r="A96" s="106">
        <v>6</v>
      </c>
      <c r="B96" s="107"/>
      <c r="C96" s="108" t="s">
        <v>224</v>
      </c>
      <c r="D96" s="25"/>
      <c r="E96" s="104"/>
      <c r="F96" s="68"/>
      <c r="G96" s="65"/>
      <c r="H96" s="47"/>
      <c r="I96" s="65"/>
      <c r="J96" s="65"/>
      <c r="K96" s="48">
        <f t="shared" si="14"/>
        <v>0</v>
      </c>
      <c r="L96" s="49">
        <f t="shared" si="15"/>
        <v>0</v>
      </c>
      <c r="M96" s="47">
        <f t="shared" si="16"/>
        <v>0</v>
      </c>
      <c r="N96" s="47">
        <f t="shared" si="17"/>
        <v>0</v>
      </c>
      <c r="O96" s="47">
        <f t="shared" si="18"/>
        <v>0</v>
      </c>
      <c r="P96" s="48">
        <f t="shared" si="19"/>
        <v>0</v>
      </c>
    </row>
    <row r="97" spans="1:16" ht="30.6" x14ac:dyDescent="0.2">
      <c r="A97" s="38">
        <v>1</v>
      </c>
      <c r="B97" s="39"/>
      <c r="C97" s="105" t="s">
        <v>225</v>
      </c>
      <c r="D97" s="25" t="s">
        <v>63</v>
      </c>
      <c r="E97" s="104">
        <v>270.43</v>
      </c>
      <c r="F97" s="68"/>
      <c r="G97" s="65"/>
      <c r="H97" s="47">
        <f t="shared" ref="H97" si="24">ROUND(F97*G97,2)</f>
        <v>0</v>
      </c>
      <c r="I97" s="65"/>
      <c r="J97" s="65"/>
      <c r="K97" s="48">
        <f t="shared" si="14"/>
        <v>0</v>
      </c>
      <c r="L97" s="49">
        <f t="shared" si="15"/>
        <v>0</v>
      </c>
      <c r="M97" s="47">
        <f t="shared" si="16"/>
        <v>0</v>
      </c>
      <c r="N97" s="47">
        <f t="shared" si="17"/>
        <v>0</v>
      </c>
      <c r="O97" s="47">
        <f t="shared" si="18"/>
        <v>0</v>
      </c>
      <c r="P97" s="48">
        <f t="shared" si="19"/>
        <v>0</v>
      </c>
    </row>
    <row r="98" spans="1:16" ht="20.399999999999999" x14ac:dyDescent="0.2">
      <c r="A98" s="38">
        <v>2</v>
      </c>
      <c r="B98" s="39"/>
      <c r="C98" s="109" t="s">
        <v>68</v>
      </c>
      <c r="D98" s="25" t="s">
        <v>63</v>
      </c>
      <c r="E98" s="104">
        <f>E97*1.25</f>
        <v>338.04</v>
      </c>
      <c r="F98" s="68"/>
      <c r="G98" s="65"/>
      <c r="H98" s="47"/>
      <c r="I98" s="65"/>
      <c r="J98" s="65"/>
      <c r="K98" s="48">
        <f t="shared" si="14"/>
        <v>0</v>
      </c>
      <c r="L98" s="49">
        <f t="shared" si="15"/>
        <v>0</v>
      </c>
      <c r="M98" s="47">
        <f t="shared" si="16"/>
        <v>0</v>
      </c>
      <c r="N98" s="47">
        <f t="shared" si="17"/>
        <v>0</v>
      </c>
      <c r="O98" s="47">
        <f t="shared" si="18"/>
        <v>0</v>
      </c>
      <c r="P98" s="48">
        <f t="shared" si="19"/>
        <v>0</v>
      </c>
    </row>
    <row r="99" spans="1:16" x14ac:dyDescent="0.2">
      <c r="A99" s="38">
        <v>3</v>
      </c>
      <c r="B99" s="39"/>
      <c r="C99" s="109" t="s">
        <v>212</v>
      </c>
      <c r="D99" s="25" t="s">
        <v>70</v>
      </c>
      <c r="E99" s="104">
        <f>E97*5</f>
        <v>1352.15</v>
      </c>
      <c r="F99" s="68"/>
      <c r="G99" s="65"/>
      <c r="H99" s="47"/>
      <c r="I99" s="65"/>
      <c r="J99" s="65"/>
      <c r="K99" s="48">
        <f t="shared" si="14"/>
        <v>0</v>
      </c>
      <c r="L99" s="49">
        <f t="shared" si="15"/>
        <v>0</v>
      </c>
      <c r="M99" s="47">
        <f t="shared" si="16"/>
        <v>0</v>
      </c>
      <c r="N99" s="47">
        <f t="shared" si="17"/>
        <v>0</v>
      </c>
      <c r="O99" s="47">
        <f t="shared" si="18"/>
        <v>0</v>
      </c>
      <c r="P99" s="48">
        <f t="shared" si="19"/>
        <v>0</v>
      </c>
    </row>
    <row r="100" spans="1:16" x14ac:dyDescent="0.2">
      <c r="A100" s="38">
        <v>4</v>
      </c>
      <c r="B100" s="39"/>
      <c r="C100" s="109" t="s">
        <v>71</v>
      </c>
      <c r="D100" s="25" t="s">
        <v>72</v>
      </c>
      <c r="E100" s="104">
        <v>1</v>
      </c>
      <c r="F100" s="68"/>
      <c r="G100" s="65"/>
      <c r="H100" s="47"/>
      <c r="I100" s="65"/>
      <c r="J100" s="65"/>
      <c r="K100" s="48">
        <f t="shared" si="14"/>
        <v>0</v>
      </c>
      <c r="L100" s="49">
        <f t="shared" si="15"/>
        <v>0</v>
      </c>
      <c r="M100" s="47">
        <f t="shared" si="16"/>
        <v>0</v>
      </c>
      <c r="N100" s="47">
        <f t="shared" si="17"/>
        <v>0</v>
      </c>
      <c r="O100" s="47">
        <f t="shared" si="18"/>
        <v>0</v>
      </c>
      <c r="P100" s="48">
        <f t="shared" si="19"/>
        <v>0</v>
      </c>
    </row>
    <row r="101" spans="1:16" ht="20.399999999999999" x14ac:dyDescent="0.2">
      <c r="A101" s="38">
        <v>5</v>
      </c>
      <c r="B101" s="39"/>
      <c r="C101" s="109" t="s">
        <v>73</v>
      </c>
      <c r="D101" s="25" t="s">
        <v>70</v>
      </c>
      <c r="E101" s="104">
        <f>E97*0.25</f>
        <v>67.61</v>
      </c>
      <c r="F101" s="68"/>
      <c r="G101" s="65"/>
      <c r="H101" s="47"/>
      <c r="I101" s="65"/>
      <c r="J101" s="65"/>
      <c r="K101" s="48">
        <f t="shared" si="14"/>
        <v>0</v>
      </c>
      <c r="L101" s="49">
        <f t="shared" si="15"/>
        <v>0</v>
      </c>
      <c r="M101" s="47">
        <f t="shared" si="16"/>
        <v>0</v>
      </c>
      <c r="N101" s="47">
        <f t="shared" si="17"/>
        <v>0</v>
      </c>
      <c r="O101" s="47">
        <f t="shared" si="18"/>
        <v>0</v>
      </c>
      <c r="P101" s="48">
        <f t="shared" si="19"/>
        <v>0</v>
      </c>
    </row>
    <row r="102" spans="1:16" ht="30.6" x14ac:dyDescent="0.2">
      <c r="A102" s="38">
        <v>6</v>
      </c>
      <c r="B102" s="39"/>
      <c r="C102" s="105" t="s">
        <v>226</v>
      </c>
      <c r="D102" s="25" t="s">
        <v>63</v>
      </c>
      <c r="E102" s="104">
        <f>E97</f>
        <v>270.43</v>
      </c>
      <c r="F102" s="68"/>
      <c r="G102" s="65"/>
      <c r="H102" s="47">
        <f t="shared" ref="H102" si="25">ROUND(F102*G102,2)</f>
        <v>0</v>
      </c>
      <c r="I102" s="65"/>
      <c r="J102" s="65"/>
      <c r="K102" s="48">
        <f t="shared" si="14"/>
        <v>0</v>
      </c>
      <c r="L102" s="49">
        <f t="shared" si="15"/>
        <v>0</v>
      </c>
      <c r="M102" s="47">
        <f t="shared" si="16"/>
        <v>0</v>
      </c>
      <c r="N102" s="47">
        <f t="shared" si="17"/>
        <v>0</v>
      </c>
      <c r="O102" s="47">
        <f t="shared" si="18"/>
        <v>0</v>
      </c>
      <c r="P102" s="48">
        <f t="shared" si="19"/>
        <v>0</v>
      </c>
    </row>
    <row r="103" spans="1:16" ht="20.399999999999999" x14ac:dyDescent="0.2">
      <c r="A103" s="38">
        <v>7</v>
      </c>
      <c r="B103" s="39"/>
      <c r="C103" s="109" t="s">
        <v>75</v>
      </c>
      <c r="D103" s="25" t="s">
        <v>70</v>
      </c>
      <c r="E103" s="104">
        <f>E102*4</f>
        <v>1081.72</v>
      </c>
      <c r="F103" s="68"/>
      <c r="G103" s="65"/>
      <c r="H103" s="47"/>
      <c r="I103" s="65"/>
      <c r="J103" s="65"/>
      <c r="K103" s="48">
        <f t="shared" si="14"/>
        <v>0</v>
      </c>
      <c r="L103" s="49">
        <f t="shared" si="15"/>
        <v>0</v>
      </c>
      <c r="M103" s="47">
        <f t="shared" si="16"/>
        <v>0</v>
      </c>
      <c r="N103" s="47">
        <f t="shared" si="17"/>
        <v>0</v>
      </c>
      <c r="O103" s="47">
        <f t="shared" si="18"/>
        <v>0</v>
      </c>
      <c r="P103" s="48">
        <f t="shared" si="19"/>
        <v>0</v>
      </c>
    </row>
    <row r="104" spans="1:16" x14ac:dyDescent="0.2">
      <c r="A104" s="38">
        <v>8</v>
      </c>
      <c r="B104" s="39"/>
      <c r="C104" s="109" t="s">
        <v>76</v>
      </c>
      <c r="D104" s="25" t="s">
        <v>72</v>
      </c>
      <c r="E104" s="104">
        <v>1</v>
      </c>
      <c r="F104" s="68"/>
      <c r="G104" s="65"/>
      <c r="H104" s="47"/>
      <c r="I104" s="65"/>
      <c r="J104" s="65"/>
      <c r="K104" s="48">
        <f t="shared" si="14"/>
        <v>0</v>
      </c>
      <c r="L104" s="49">
        <f t="shared" si="15"/>
        <v>0</v>
      </c>
      <c r="M104" s="47">
        <f t="shared" si="16"/>
        <v>0</v>
      </c>
      <c r="N104" s="47">
        <f t="shared" si="17"/>
        <v>0</v>
      </c>
      <c r="O104" s="47">
        <f t="shared" si="18"/>
        <v>0</v>
      </c>
      <c r="P104" s="48">
        <f t="shared" si="19"/>
        <v>0</v>
      </c>
    </row>
    <row r="105" spans="1:16" x14ac:dyDescent="0.2">
      <c r="A105" s="38">
        <v>9</v>
      </c>
      <c r="B105" s="39"/>
      <c r="C105" s="105" t="s">
        <v>77</v>
      </c>
      <c r="D105" s="25" t="s">
        <v>63</v>
      </c>
      <c r="E105" s="104">
        <f>E102</f>
        <v>270.43</v>
      </c>
      <c r="F105" s="68"/>
      <c r="G105" s="65"/>
      <c r="H105" s="47">
        <f t="shared" ref="H105" si="26">ROUND(F105*G105,2)</f>
        <v>0</v>
      </c>
      <c r="I105" s="65"/>
      <c r="J105" s="65"/>
      <c r="K105" s="48">
        <f t="shared" si="14"/>
        <v>0</v>
      </c>
      <c r="L105" s="49">
        <f t="shared" si="15"/>
        <v>0</v>
      </c>
      <c r="M105" s="47">
        <f t="shared" si="16"/>
        <v>0</v>
      </c>
      <c r="N105" s="47">
        <f t="shared" si="17"/>
        <v>0</v>
      </c>
      <c r="O105" s="47">
        <f t="shared" si="18"/>
        <v>0</v>
      </c>
      <c r="P105" s="48">
        <f t="shared" si="19"/>
        <v>0</v>
      </c>
    </row>
    <row r="106" spans="1:16" ht="20.399999999999999" x14ac:dyDescent="0.2">
      <c r="A106" s="38">
        <v>10</v>
      </c>
      <c r="B106" s="39"/>
      <c r="C106" s="109" t="s">
        <v>217</v>
      </c>
      <c r="D106" s="25" t="s">
        <v>79</v>
      </c>
      <c r="E106" s="104">
        <f>E105*0.45*1.2</f>
        <v>146.03</v>
      </c>
      <c r="F106" s="68"/>
      <c r="G106" s="65"/>
      <c r="H106" s="47"/>
      <c r="I106" s="65"/>
      <c r="J106" s="65"/>
      <c r="K106" s="48">
        <f t="shared" si="14"/>
        <v>0</v>
      </c>
      <c r="L106" s="49">
        <f t="shared" si="15"/>
        <v>0</v>
      </c>
      <c r="M106" s="47">
        <f t="shared" si="16"/>
        <v>0</v>
      </c>
      <c r="N106" s="47">
        <f t="shared" si="17"/>
        <v>0</v>
      </c>
      <c r="O106" s="47">
        <f t="shared" si="18"/>
        <v>0</v>
      </c>
      <c r="P106" s="48">
        <f t="shared" si="19"/>
        <v>0</v>
      </c>
    </row>
    <row r="107" spans="1:16" x14ac:dyDescent="0.2">
      <c r="A107" s="38">
        <v>11</v>
      </c>
      <c r="B107" s="39"/>
      <c r="C107" s="109" t="s">
        <v>76</v>
      </c>
      <c r="D107" s="25" t="s">
        <v>72</v>
      </c>
      <c r="E107" s="104">
        <v>1</v>
      </c>
      <c r="F107" s="68"/>
      <c r="G107" s="65"/>
      <c r="H107" s="47"/>
      <c r="I107" s="65"/>
      <c r="J107" s="65"/>
      <c r="K107" s="48">
        <f t="shared" si="14"/>
        <v>0</v>
      </c>
      <c r="L107" s="49">
        <f t="shared" si="15"/>
        <v>0</v>
      </c>
      <c r="M107" s="47">
        <f t="shared" si="16"/>
        <v>0</v>
      </c>
      <c r="N107" s="47">
        <f t="shared" si="17"/>
        <v>0</v>
      </c>
      <c r="O107" s="47">
        <f t="shared" si="18"/>
        <v>0</v>
      </c>
      <c r="P107" s="48">
        <f t="shared" si="19"/>
        <v>0</v>
      </c>
    </row>
    <row r="108" spans="1:16" x14ac:dyDescent="0.2">
      <c r="A108" s="106">
        <v>7</v>
      </c>
      <c r="B108" s="107"/>
      <c r="C108" s="108" t="s">
        <v>227</v>
      </c>
      <c r="D108" s="25"/>
      <c r="E108" s="104"/>
      <c r="F108" s="68"/>
      <c r="G108" s="65"/>
      <c r="H108" s="47"/>
      <c r="I108" s="65"/>
      <c r="J108" s="65"/>
      <c r="K108" s="48">
        <f t="shared" si="14"/>
        <v>0</v>
      </c>
      <c r="L108" s="49">
        <f t="shared" si="15"/>
        <v>0</v>
      </c>
      <c r="M108" s="47">
        <f t="shared" si="16"/>
        <v>0</v>
      </c>
      <c r="N108" s="47">
        <f t="shared" si="17"/>
        <v>0</v>
      </c>
      <c r="O108" s="47">
        <f t="shared" si="18"/>
        <v>0</v>
      </c>
      <c r="P108" s="48">
        <f t="shared" si="19"/>
        <v>0</v>
      </c>
    </row>
    <row r="109" spans="1:16" ht="20.399999999999999" x14ac:dyDescent="0.2">
      <c r="A109" s="38">
        <v>1</v>
      </c>
      <c r="B109" s="39"/>
      <c r="C109" s="105" t="s">
        <v>228</v>
      </c>
      <c r="D109" s="25" t="s">
        <v>63</v>
      </c>
      <c r="E109" s="104">
        <v>327.5</v>
      </c>
      <c r="F109" s="68"/>
      <c r="G109" s="65"/>
      <c r="H109" s="47">
        <f t="shared" si="13"/>
        <v>0</v>
      </c>
      <c r="I109" s="65"/>
      <c r="J109" s="65"/>
      <c r="K109" s="48">
        <f t="shared" si="14"/>
        <v>0</v>
      </c>
      <c r="L109" s="49">
        <f t="shared" si="15"/>
        <v>0</v>
      </c>
      <c r="M109" s="47">
        <f t="shared" si="16"/>
        <v>0</v>
      </c>
      <c r="N109" s="47">
        <f t="shared" si="17"/>
        <v>0</v>
      </c>
      <c r="O109" s="47">
        <f t="shared" si="18"/>
        <v>0</v>
      </c>
      <c r="P109" s="48">
        <f t="shared" si="19"/>
        <v>0</v>
      </c>
    </row>
    <row r="110" spans="1:16" x14ac:dyDescent="0.2">
      <c r="A110" s="38">
        <v>2</v>
      </c>
      <c r="B110" s="39"/>
      <c r="C110" s="109" t="s">
        <v>229</v>
      </c>
      <c r="D110" s="25" t="s">
        <v>63</v>
      </c>
      <c r="E110" s="104">
        <f>E109*1.1</f>
        <v>360.25</v>
      </c>
      <c r="F110" s="68"/>
      <c r="G110" s="65"/>
      <c r="H110" s="47"/>
      <c r="I110" s="65"/>
      <c r="J110" s="65"/>
      <c r="K110" s="48">
        <f t="shared" si="14"/>
        <v>0</v>
      </c>
      <c r="L110" s="49">
        <f t="shared" si="15"/>
        <v>0</v>
      </c>
      <c r="M110" s="47">
        <f t="shared" si="16"/>
        <v>0</v>
      </c>
      <c r="N110" s="47">
        <f t="shared" si="17"/>
        <v>0</v>
      </c>
      <c r="O110" s="47">
        <f t="shared" si="18"/>
        <v>0</v>
      </c>
      <c r="P110" s="48">
        <f t="shared" si="19"/>
        <v>0</v>
      </c>
    </row>
    <row r="111" spans="1:16" x14ac:dyDescent="0.2">
      <c r="A111" s="38">
        <v>3</v>
      </c>
      <c r="B111" s="39"/>
      <c r="C111" s="109" t="s">
        <v>212</v>
      </c>
      <c r="D111" s="25" t="s">
        <v>70</v>
      </c>
      <c r="E111" s="104">
        <f>E109*6.5</f>
        <v>2128.75</v>
      </c>
      <c r="F111" s="68"/>
      <c r="G111" s="65"/>
      <c r="H111" s="47"/>
      <c r="I111" s="65"/>
      <c r="J111" s="65"/>
      <c r="K111" s="48">
        <f t="shared" si="14"/>
        <v>0</v>
      </c>
      <c r="L111" s="49">
        <f t="shared" si="15"/>
        <v>0</v>
      </c>
      <c r="M111" s="47">
        <f t="shared" si="16"/>
        <v>0</v>
      </c>
      <c r="N111" s="47">
        <f t="shared" si="17"/>
        <v>0</v>
      </c>
      <c r="O111" s="47">
        <f t="shared" si="18"/>
        <v>0</v>
      </c>
      <c r="P111" s="48">
        <f t="shared" si="19"/>
        <v>0</v>
      </c>
    </row>
    <row r="112" spans="1:16" x14ac:dyDescent="0.2">
      <c r="A112" s="38">
        <v>4</v>
      </c>
      <c r="B112" s="39"/>
      <c r="C112" s="109" t="s">
        <v>85</v>
      </c>
      <c r="D112" s="25" t="s">
        <v>72</v>
      </c>
      <c r="E112" s="104">
        <v>1</v>
      </c>
      <c r="F112" s="68"/>
      <c r="G112" s="65"/>
      <c r="H112" s="47"/>
      <c r="I112" s="65"/>
      <c r="J112" s="65"/>
      <c r="K112" s="48">
        <f t="shared" si="14"/>
        <v>0</v>
      </c>
      <c r="L112" s="49">
        <f t="shared" si="15"/>
        <v>0</v>
      </c>
      <c r="M112" s="47">
        <f t="shared" si="16"/>
        <v>0</v>
      </c>
      <c r="N112" s="47">
        <f t="shared" si="17"/>
        <v>0</v>
      </c>
      <c r="O112" s="47">
        <f t="shared" si="18"/>
        <v>0</v>
      </c>
      <c r="P112" s="48">
        <f t="shared" si="19"/>
        <v>0</v>
      </c>
    </row>
    <row r="113" spans="1:16" ht="20.399999999999999" x14ac:dyDescent="0.2">
      <c r="A113" s="38">
        <v>5</v>
      </c>
      <c r="B113" s="39"/>
      <c r="C113" s="105" t="s">
        <v>230</v>
      </c>
      <c r="D113" s="25" t="s">
        <v>63</v>
      </c>
      <c r="E113" s="104">
        <f>E109</f>
        <v>327.5</v>
      </c>
      <c r="F113" s="68"/>
      <c r="G113" s="65"/>
      <c r="H113" s="47">
        <f t="shared" ref="H113" si="27">ROUND(F113*G113,2)</f>
        <v>0</v>
      </c>
      <c r="I113" s="65"/>
      <c r="J113" s="65"/>
      <c r="K113" s="48">
        <f t="shared" si="14"/>
        <v>0</v>
      </c>
      <c r="L113" s="49">
        <f t="shared" si="15"/>
        <v>0</v>
      </c>
      <c r="M113" s="47">
        <f t="shared" si="16"/>
        <v>0</v>
      </c>
      <c r="N113" s="47">
        <f t="shared" si="17"/>
        <v>0</v>
      </c>
      <c r="O113" s="47">
        <f t="shared" si="18"/>
        <v>0</v>
      </c>
      <c r="P113" s="48">
        <f t="shared" si="19"/>
        <v>0</v>
      </c>
    </row>
    <row r="114" spans="1:16" ht="20.399999999999999" x14ac:dyDescent="0.2">
      <c r="A114" s="38">
        <v>6</v>
      </c>
      <c r="B114" s="39"/>
      <c r="C114" s="109" t="s">
        <v>68</v>
      </c>
      <c r="D114" s="25" t="s">
        <v>63</v>
      </c>
      <c r="E114" s="104">
        <f>E113*1.25</f>
        <v>409.38</v>
      </c>
      <c r="F114" s="68"/>
      <c r="G114" s="65"/>
      <c r="H114" s="47"/>
      <c r="I114" s="65"/>
      <c r="J114" s="65"/>
      <c r="K114" s="48">
        <f t="shared" si="14"/>
        <v>0</v>
      </c>
      <c r="L114" s="49">
        <f t="shared" si="15"/>
        <v>0</v>
      </c>
      <c r="M114" s="47">
        <f t="shared" si="16"/>
        <v>0</v>
      </c>
      <c r="N114" s="47">
        <f t="shared" si="17"/>
        <v>0</v>
      </c>
      <c r="O114" s="47">
        <f t="shared" si="18"/>
        <v>0</v>
      </c>
      <c r="P114" s="48">
        <f t="shared" si="19"/>
        <v>0</v>
      </c>
    </row>
    <row r="115" spans="1:16" ht="20.399999999999999" x14ac:dyDescent="0.2">
      <c r="A115" s="38">
        <v>7</v>
      </c>
      <c r="B115" s="39"/>
      <c r="C115" s="109" t="s">
        <v>231</v>
      </c>
      <c r="D115" s="25" t="s">
        <v>95</v>
      </c>
      <c r="E115" s="104">
        <f>1310.1*1.1</f>
        <v>1441.11</v>
      </c>
      <c r="F115" s="68"/>
      <c r="G115" s="65"/>
      <c r="H115" s="47"/>
      <c r="I115" s="65"/>
      <c r="J115" s="65"/>
      <c r="K115" s="48">
        <f t="shared" si="14"/>
        <v>0</v>
      </c>
      <c r="L115" s="49">
        <f t="shared" si="15"/>
        <v>0</v>
      </c>
      <c r="M115" s="47">
        <f t="shared" si="16"/>
        <v>0</v>
      </c>
      <c r="N115" s="47">
        <f t="shared" si="17"/>
        <v>0</v>
      </c>
      <c r="O115" s="47">
        <f t="shared" si="18"/>
        <v>0</v>
      </c>
      <c r="P115" s="48">
        <f t="shared" si="19"/>
        <v>0</v>
      </c>
    </row>
    <row r="116" spans="1:16" x14ac:dyDescent="0.2">
      <c r="A116" s="38">
        <v>8</v>
      </c>
      <c r="B116" s="39"/>
      <c r="C116" s="109" t="s">
        <v>212</v>
      </c>
      <c r="D116" s="25" t="s">
        <v>70</v>
      </c>
      <c r="E116" s="104">
        <f>E113*5</f>
        <v>1637.5</v>
      </c>
      <c r="F116" s="68"/>
      <c r="G116" s="65"/>
      <c r="H116" s="47"/>
      <c r="I116" s="65"/>
      <c r="J116" s="65"/>
      <c r="K116" s="48">
        <f t="shared" si="14"/>
        <v>0</v>
      </c>
      <c r="L116" s="49">
        <f t="shared" si="15"/>
        <v>0</v>
      </c>
      <c r="M116" s="47">
        <f t="shared" si="16"/>
        <v>0</v>
      </c>
      <c r="N116" s="47">
        <f t="shared" si="17"/>
        <v>0</v>
      </c>
      <c r="O116" s="47">
        <f t="shared" si="18"/>
        <v>0</v>
      </c>
      <c r="P116" s="48">
        <f t="shared" si="19"/>
        <v>0</v>
      </c>
    </row>
    <row r="117" spans="1:16" x14ac:dyDescent="0.2">
      <c r="A117" s="38">
        <v>9</v>
      </c>
      <c r="B117" s="39"/>
      <c r="C117" s="109" t="s">
        <v>71</v>
      </c>
      <c r="D117" s="25" t="s">
        <v>72</v>
      </c>
      <c r="E117" s="104">
        <v>1</v>
      </c>
      <c r="F117" s="68"/>
      <c r="G117" s="65"/>
      <c r="H117" s="47"/>
      <c r="I117" s="65"/>
      <c r="J117" s="65"/>
      <c r="K117" s="48">
        <f t="shared" si="14"/>
        <v>0</v>
      </c>
      <c r="L117" s="49">
        <f t="shared" si="15"/>
        <v>0</v>
      </c>
      <c r="M117" s="47">
        <f t="shared" si="16"/>
        <v>0</v>
      </c>
      <c r="N117" s="47">
        <f t="shared" si="17"/>
        <v>0</v>
      </c>
      <c r="O117" s="47">
        <f t="shared" si="18"/>
        <v>0</v>
      </c>
      <c r="P117" s="48">
        <f t="shared" si="19"/>
        <v>0</v>
      </c>
    </row>
    <row r="118" spans="1:16" ht="20.399999999999999" x14ac:dyDescent="0.2">
      <c r="A118" s="38">
        <v>10</v>
      </c>
      <c r="B118" s="39"/>
      <c r="C118" s="109" t="s">
        <v>73</v>
      </c>
      <c r="D118" s="25" t="s">
        <v>70</v>
      </c>
      <c r="E118" s="104">
        <f>E113*0.25</f>
        <v>81.88</v>
      </c>
      <c r="F118" s="68"/>
      <c r="G118" s="65"/>
      <c r="H118" s="47"/>
      <c r="I118" s="65"/>
      <c r="J118" s="65"/>
      <c r="K118" s="48">
        <f t="shared" si="14"/>
        <v>0</v>
      </c>
      <c r="L118" s="49">
        <f t="shared" si="15"/>
        <v>0</v>
      </c>
      <c r="M118" s="47">
        <f t="shared" si="16"/>
        <v>0</v>
      </c>
      <c r="N118" s="47">
        <f t="shared" si="17"/>
        <v>0</v>
      </c>
      <c r="O118" s="47">
        <f t="shared" si="18"/>
        <v>0</v>
      </c>
      <c r="P118" s="48">
        <f t="shared" si="19"/>
        <v>0</v>
      </c>
    </row>
    <row r="119" spans="1:16" ht="20.399999999999999" x14ac:dyDescent="0.2">
      <c r="A119" s="38">
        <v>11</v>
      </c>
      <c r="B119" s="39"/>
      <c r="C119" s="105" t="s">
        <v>232</v>
      </c>
      <c r="D119" s="25" t="s">
        <v>63</v>
      </c>
      <c r="E119" s="104">
        <v>235.3</v>
      </c>
      <c r="F119" s="68"/>
      <c r="G119" s="65"/>
      <c r="H119" s="47">
        <f t="shared" ref="H119" si="28">ROUND(F119*G119,2)</f>
        <v>0</v>
      </c>
      <c r="I119" s="65"/>
      <c r="J119" s="65"/>
      <c r="K119" s="48">
        <f t="shared" si="14"/>
        <v>0</v>
      </c>
      <c r="L119" s="49">
        <f t="shared" si="15"/>
        <v>0</v>
      </c>
      <c r="M119" s="47">
        <f t="shared" si="16"/>
        <v>0</v>
      </c>
      <c r="N119" s="47">
        <f t="shared" si="17"/>
        <v>0</v>
      </c>
      <c r="O119" s="47">
        <f t="shared" si="18"/>
        <v>0</v>
      </c>
      <c r="P119" s="48">
        <f t="shared" si="19"/>
        <v>0</v>
      </c>
    </row>
    <row r="120" spans="1:16" ht="20.399999999999999" x14ac:dyDescent="0.2">
      <c r="A120" s="38">
        <v>12</v>
      </c>
      <c r="B120" s="39"/>
      <c r="C120" s="109" t="s">
        <v>75</v>
      </c>
      <c r="D120" s="25" t="s">
        <v>70</v>
      </c>
      <c r="E120" s="104">
        <f>E119*4</f>
        <v>941.2</v>
      </c>
      <c r="F120" s="68"/>
      <c r="G120" s="65"/>
      <c r="H120" s="47"/>
      <c r="I120" s="65"/>
      <c r="J120" s="65"/>
      <c r="K120" s="48">
        <f t="shared" si="14"/>
        <v>0</v>
      </c>
      <c r="L120" s="49">
        <f t="shared" si="15"/>
        <v>0</v>
      </c>
      <c r="M120" s="47">
        <f t="shared" si="16"/>
        <v>0</v>
      </c>
      <c r="N120" s="47">
        <f t="shared" si="17"/>
        <v>0</v>
      </c>
      <c r="O120" s="47">
        <f t="shared" si="18"/>
        <v>0</v>
      </c>
      <c r="P120" s="48">
        <f t="shared" si="19"/>
        <v>0</v>
      </c>
    </row>
    <row r="121" spans="1:16" x14ac:dyDescent="0.2">
      <c r="A121" s="38">
        <v>13</v>
      </c>
      <c r="B121" s="39"/>
      <c r="C121" s="109" t="s">
        <v>76</v>
      </c>
      <c r="D121" s="25" t="s">
        <v>72</v>
      </c>
      <c r="E121" s="104">
        <v>1</v>
      </c>
      <c r="F121" s="68"/>
      <c r="G121" s="65"/>
      <c r="H121" s="47"/>
      <c r="I121" s="65"/>
      <c r="J121" s="65"/>
      <c r="K121" s="48">
        <f t="shared" si="14"/>
        <v>0</v>
      </c>
      <c r="L121" s="49">
        <f t="shared" si="15"/>
        <v>0</v>
      </c>
      <c r="M121" s="47">
        <f t="shared" si="16"/>
        <v>0</v>
      </c>
      <c r="N121" s="47">
        <f t="shared" si="17"/>
        <v>0</v>
      </c>
      <c r="O121" s="47">
        <f t="shared" si="18"/>
        <v>0</v>
      </c>
      <c r="P121" s="48">
        <f t="shared" si="19"/>
        <v>0</v>
      </c>
    </row>
    <row r="122" spans="1:16" ht="20.399999999999999" x14ac:dyDescent="0.2">
      <c r="A122" s="38">
        <v>14</v>
      </c>
      <c r="B122" s="39"/>
      <c r="C122" s="105" t="s">
        <v>233</v>
      </c>
      <c r="D122" s="25" t="s">
        <v>63</v>
      </c>
      <c r="E122" s="104">
        <f>E119</f>
        <v>235.3</v>
      </c>
      <c r="F122" s="68"/>
      <c r="G122" s="65"/>
      <c r="H122" s="47">
        <f t="shared" ref="H122" si="29">ROUND(F122*G122,2)</f>
        <v>0</v>
      </c>
      <c r="I122" s="65"/>
      <c r="J122" s="65"/>
      <c r="K122" s="48">
        <f t="shared" si="14"/>
        <v>0</v>
      </c>
      <c r="L122" s="49">
        <f t="shared" si="15"/>
        <v>0</v>
      </c>
      <c r="M122" s="47">
        <f t="shared" si="16"/>
        <v>0</v>
      </c>
      <c r="N122" s="47">
        <f t="shared" si="17"/>
        <v>0</v>
      </c>
      <c r="O122" s="47">
        <f t="shared" si="18"/>
        <v>0</v>
      </c>
      <c r="P122" s="48">
        <f t="shared" si="19"/>
        <v>0</v>
      </c>
    </row>
    <row r="123" spans="1:16" ht="20.399999999999999" x14ac:dyDescent="0.2">
      <c r="A123" s="38">
        <v>15</v>
      </c>
      <c r="B123" s="39"/>
      <c r="C123" s="109" t="s">
        <v>217</v>
      </c>
      <c r="D123" s="25" t="s">
        <v>79</v>
      </c>
      <c r="E123" s="104">
        <f>E122*0.45*1.2</f>
        <v>127.06</v>
      </c>
      <c r="F123" s="68"/>
      <c r="G123" s="65"/>
      <c r="H123" s="47"/>
      <c r="I123" s="65"/>
      <c r="J123" s="65"/>
      <c r="K123" s="48">
        <f t="shared" si="14"/>
        <v>0</v>
      </c>
      <c r="L123" s="49">
        <f t="shared" si="15"/>
        <v>0</v>
      </c>
      <c r="M123" s="47">
        <f t="shared" si="16"/>
        <v>0</v>
      </c>
      <c r="N123" s="47">
        <f t="shared" si="17"/>
        <v>0</v>
      </c>
      <c r="O123" s="47">
        <f t="shared" si="18"/>
        <v>0</v>
      </c>
      <c r="P123" s="48">
        <f t="shared" si="19"/>
        <v>0</v>
      </c>
    </row>
    <row r="124" spans="1:16" x14ac:dyDescent="0.2">
      <c r="A124" s="38">
        <v>16</v>
      </c>
      <c r="B124" s="39"/>
      <c r="C124" s="109" t="s">
        <v>76</v>
      </c>
      <c r="D124" s="25" t="s">
        <v>72</v>
      </c>
      <c r="E124" s="104">
        <v>1</v>
      </c>
      <c r="F124" s="68"/>
      <c r="G124" s="65"/>
      <c r="H124" s="47"/>
      <c r="I124" s="65"/>
      <c r="J124" s="65"/>
      <c r="K124" s="48">
        <f t="shared" si="14"/>
        <v>0</v>
      </c>
      <c r="L124" s="49">
        <f t="shared" si="15"/>
        <v>0</v>
      </c>
      <c r="M124" s="47">
        <f t="shared" si="16"/>
        <v>0</v>
      </c>
      <c r="N124" s="47">
        <f t="shared" si="17"/>
        <v>0</v>
      </c>
      <c r="O124" s="47">
        <f t="shared" si="18"/>
        <v>0</v>
      </c>
      <c r="P124" s="48">
        <f t="shared" si="19"/>
        <v>0</v>
      </c>
    </row>
    <row r="125" spans="1:16" x14ac:dyDescent="0.2">
      <c r="A125" s="106">
        <v>8</v>
      </c>
      <c r="B125" s="107"/>
      <c r="C125" s="108" t="s">
        <v>234</v>
      </c>
      <c r="D125" s="25"/>
      <c r="E125" s="104"/>
      <c r="F125" s="68"/>
      <c r="G125" s="65"/>
      <c r="H125" s="47"/>
      <c r="I125" s="65"/>
      <c r="J125" s="65"/>
      <c r="K125" s="48">
        <f t="shared" si="14"/>
        <v>0</v>
      </c>
      <c r="L125" s="49">
        <f t="shared" si="15"/>
        <v>0</v>
      </c>
      <c r="M125" s="47">
        <f t="shared" si="16"/>
        <v>0</v>
      </c>
      <c r="N125" s="47">
        <f t="shared" si="17"/>
        <v>0</v>
      </c>
      <c r="O125" s="47">
        <f t="shared" si="18"/>
        <v>0</v>
      </c>
      <c r="P125" s="48">
        <f t="shared" si="19"/>
        <v>0</v>
      </c>
    </row>
    <row r="126" spans="1:16" ht="20.399999999999999" x14ac:dyDescent="0.2">
      <c r="A126" s="38">
        <v>1</v>
      </c>
      <c r="B126" s="39"/>
      <c r="C126" s="105" t="s">
        <v>235</v>
      </c>
      <c r="D126" s="25" t="s">
        <v>87</v>
      </c>
      <c r="E126" s="104">
        <v>121.76</v>
      </c>
      <c r="F126" s="68"/>
      <c r="G126" s="65"/>
      <c r="H126" s="47">
        <f t="shared" ref="H126:H134" si="30">ROUND(F126*G126,2)</f>
        <v>0</v>
      </c>
      <c r="I126" s="65"/>
      <c r="J126" s="65"/>
      <c r="K126" s="48">
        <f t="shared" si="14"/>
        <v>0</v>
      </c>
      <c r="L126" s="49">
        <f t="shared" si="15"/>
        <v>0</v>
      </c>
      <c r="M126" s="47">
        <f t="shared" si="16"/>
        <v>0</v>
      </c>
      <c r="N126" s="47">
        <f t="shared" si="17"/>
        <v>0</v>
      </c>
      <c r="O126" s="47">
        <f t="shared" si="18"/>
        <v>0</v>
      </c>
      <c r="P126" s="48">
        <f t="shared" si="19"/>
        <v>0</v>
      </c>
    </row>
    <row r="127" spans="1:16" ht="20.399999999999999" x14ac:dyDescent="0.2">
      <c r="A127" s="38">
        <v>2</v>
      </c>
      <c r="B127" s="39"/>
      <c r="C127" s="109" t="s">
        <v>236</v>
      </c>
      <c r="D127" s="25" t="s">
        <v>87</v>
      </c>
      <c r="E127" s="104">
        <f>E126*1.2</f>
        <v>146.11000000000001</v>
      </c>
      <c r="F127" s="68"/>
      <c r="G127" s="65"/>
      <c r="H127" s="47"/>
      <c r="I127" s="65"/>
      <c r="J127" s="65"/>
      <c r="K127" s="48">
        <f t="shared" si="14"/>
        <v>0</v>
      </c>
      <c r="L127" s="49">
        <f t="shared" si="15"/>
        <v>0</v>
      </c>
      <c r="M127" s="47">
        <f t="shared" si="16"/>
        <v>0</v>
      </c>
      <c r="N127" s="47">
        <f t="shared" si="17"/>
        <v>0</v>
      </c>
      <c r="O127" s="47">
        <f t="shared" si="18"/>
        <v>0</v>
      </c>
      <c r="P127" s="48">
        <f t="shared" si="19"/>
        <v>0</v>
      </c>
    </row>
    <row r="128" spans="1:16" ht="20.399999999999999" x14ac:dyDescent="0.2">
      <c r="A128" s="38">
        <v>3</v>
      </c>
      <c r="B128" s="39"/>
      <c r="C128" s="105" t="s">
        <v>237</v>
      </c>
      <c r="D128" s="25" t="s">
        <v>87</v>
      </c>
      <c r="E128" s="104">
        <v>20.29</v>
      </c>
      <c r="F128" s="68"/>
      <c r="G128" s="65"/>
      <c r="H128" s="47">
        <f t="shared" si="30"/>
        <v>0</v>
      </c>
      <c r="I128" s="65"/>
      <c r="J128" s="65"/>
      <c r="K128" s="48">
        <f t="shared" ref="K128:K163" si="31">SUM(H128:J128)</f>
        <v>0</v>
      </c>
      <c r="L128" s="49">
        <f t="shared" ref="L128:L163" si="32">ROUND(E128*F128,2)</f>
        <v>0</v>
      </c>
      <c r="M128" s="47">
        <f t="shared" ref="M128:M163" si="33">ROUND(H128*E128,2)</f>
        <v>0</v>
      </c>
      <c r="N128" s="47">
        <f t="shared" ref="N128:N163" si="34">ROUND(I128*E128,2)</f>
        <v>0</v>
      </c>
      <c r="O128" s="47">
        <f t="shared" ref="O128:O163" si="35">ROUND(J128*E128,2)</f>
        <v>0</v>
      </c>
      <c r="P128" s="48">
        <f t="shared" ref="P128:P163" si="36">SUM(M128:O128)</f>
        <v>0</v>
      </c>
    </row>
    <row r="129" spans="1:16" x14ac:dyDescent="0.2">
      <c r="A129" s="38">
        <v>4</v>
      </c>
      <c r="B129" s="39"/>
      <c r="C129" s="109" t="s">
        <v>238</v>
      </c>
      <c r="D129" s="25" t="s">
        <v>87</v>
      </c>
      <c r="E129" s="104">
        <f>E128*1.2</f>
        <v>24.35</v>
      </c>
      <c r="F129" s="68"/>
      <c r="G129" s="65"/>
      <c r="H129" s="47"/>
      <c r="I129" s="65"/>
      <c r="J129" s="65"/>
      <c r="K129" s="48">
        <f t="shared" si="31"/>
        <v>0</v>
      </c>
      <c r="L129" s="49">
        <f t="shared" si="32"/>
        <v>0</v>
      </c>
      <c r="M129" s="47">
        <f t="shared" si="33"/>
        <v>0</v>
      </c>
      <c r="N129" s="47">
        <f t="shared" si="34"/>
        <v>0</v>
      </c>
      <c r="O129" s="47">
        <f t="shared" si="35"/>
        <v>0</v>
      </c>
      <c r="P129" s="48">
        <f t="shared" si="36"/>
        <v>0</v>
      </c>
    </row>
    <row r="130" spans="1:16" ht="30.6" x14ac:dyDescent="0.2">
      <c r="A130" s="38">
        <v>5</v>
      </c>
      <c r="B130" s="39"/>
      <c r="C130" s="105" t="s">
        <v>239</v>
      </c>
      <c r="D130" s="25" t="s">
        <v>87</v>
      </c>
      <c r="E130" s="104">
        <v>3.75</v>
      </c>
      <c r="F130" s="68"/>
      <c r="G130" s="65"/>
      <c r="H130" s="47">
        <f t="shared" si="30"/>
        <v>0</v>
      </c>
      <c r="I130" s="65"/>
      <c r="J130" s="65"/>
      <c r="K130" s="48">
        <f t="shared" si="31"/>
        <v>0</v>
      </c>
      <c r="L130" s="49">
        <f t="shared" si="32"/>
        <v>0</v>
      </c>
      <c r="M130" s="47">
        <f t="shared" si="33"/>
        <v>0</v>
      </c>
      <c r="N130" s="47">
        <f t="shared" si="34"/>
        <v>0</v>
      </c>
      <c r="O130" s="47">
        <f t="shared" si="35"/>
        <v>0</v>
      </c>
      <c r="P130" s="48">
        <f t="shared" si="36"/>
        <v>0</v>
      </c>
    </row>
    <row r="131" spans="1:16" ht="20.399999999999999" x14ac:dyDescent="0.2">
      <c r="A131" s="38">
        <v>6</v>
      </c>
      <c r="B131" s="39"/>
      <c r="C131" s="109" t="s">
        <v>240</v>
      </c>
      <c r="D131" s="25" t="s">
        <v>87</v>
      </c>
      <c r="E131" s="104">
        <f>E130*1.2</f>
        <v>4.5</v>
      </c>
      <c r="F131" s="68"/>
      <c r="G131" s="65"/>
      <c r="H131" s="47"/>
      <c r="I131" s="65"/>
      <c r="J131" s="65"/>
      <c r="K131" s="48">
        <f t="shared" si="31"/>
        <v>0</v>
      </c>
      <c r="L131" s="49">
        <f t="shared" si="32"/>
        <v>0</v>
      </c>
      <c r="M131" s="47">
        <f t="shared" si="33"/>
        <v>0</v>
      </c>
      <c r="N131" s="47">
        <f t="shared" si="34"/>
        <v>0</v>
      </c>
      <c r="O131" s="47">
        <f t="shared" si="35"/>
        <v>0</v>
      </c>
      <c r="P131" s="48">
        <f t="shared" si="36"/>
        <v>0</v>
      </c>
    </row>
    <row r="132" spans="1:16" x14ac:dyDescent="0.2">
      <c r="A132" s="38">
        <v>7</v>
      </c>
      <c r="B132" s="39"/>
      <c r="C132" s="105" t="s">
        <v>241</v>
      </c>
      <c r="D132" s="25" t="s">
        <v>63</v>
      </c>
      <c r="E132" s="104">
        <v>76.5</v>
      </c>
      <c r="F132" s="68"/>
      <c r="G132" s="65"/>
      <c r="H132" s="47">
        <f t="shared" si="30"/>
        <v>0</v>
      </c>
      <c r="I132" s="65"/>
      <c r="J132" s="65"/>
      <c r="K132" s="48">
        <f t="shared" si="31"/>
        <v>0</v>
      </c>
      <c r="L132" s="49">
        <f t="shared" si="32"/>
        <v>0</v>
      </c>
      <c r="M132" s="47">
        <f t="shared" si="33"/>
        <v>0</v>
      </c>
      <c r="N132" s="47">
        <f t="shared" si="34"/>
        <v>0</v>
      </c>
      <c r="O132" s="47">
        <f t="shared" si="35"/>
        <v>0</v>
      </c>
      <c r="P132" s="48">
        <f t="shared" si="36"/>
        <v>0</v>
      </c>
    </row>
    <row r="133" spans="1:16" x14ac:dyDescent="0.2">
      <c r="A133" s="38">
        <v>8</v>
      </c>
      <c r="B133" s="39"/>
      <c r="C133" s="109" t="s">
        <v>242</v>
      </c>
      <c r="D133" s="25" t="s">
        <v>63</v>
      </c>
      <c r="E133" s="104">
        <f>E132*1.1</f>
        <v>84.15</v>
      </c>
      <c r="F133" s="68"/>
      <c r="G133" s="65"/>
      <c r="H133" s="47"/>
      <c r="I133" s="65"/>
      <c r="J133" s="65"/>
      <c r="K133" s="48">
        <f t="shared" si="31"/>
        <v>0</v>
      </c>
      <c r="L133" s="49">
        <f t="shared" si="32"/>
        <v>0</v>
      </c>
      <c r="M133" s="47">
        <f t="shared" si="33"/>
        <v>0</v>
      </c>
      <c r="N133" s="47">
        <f t="shared" si="34"/>
        <v>0</v>
      </c>
      <c r="O133" s="47">
        <f t="shared" si="35"/>
        <v>0</v>
      </c>
      <c r="P133" s="48">
        <f t="shared" si="36"/>
        <v>0</v>
      </c>
    </row>
    <row r="134" spans="1:16" ht="20.399999999999999" x14ac:dyDescent="0.2">
      <c r="A134" s="38">
        <v>9</v>
      </c>
      <c r="B134" s="39"/>
      <c r="C134" s="105" t="s">
        <v>243</v>
      </c>
      <c r="D134" s="25" t="s">
        <v>95</v>
      </c>
      <c r="E134" s="104">
        <v>156.1</v>
      </c>
      <c r="F134" s="68"/>
      <c r="G134" s="65"/>
      <c r="H134" s="47">
        <f t="shared" si="30"/>
        <v>0</v>
      </c>
      <c r="I134" s="65"/>
      <c r="J134" s="65"/>
      <c r="K134" s="48">
        <f t="shared" si="31"/>
        <v>0</v>
      </c>
      <c r="L134" s="49">
        <f t="shared" si="32"/>
        <v>0</v>
      </c>
      <c r="M134" s="47">
        <f t="shared" si="33"/>
        <v>0</v>
      </c>
      <c r="N134" s="47">
        <f t="shared" si="34"/>
        <v>0</v>
      </c>
      <c r="O134" s="47">
        <f t="shared" si="35"/>
        <v>0</v>
      </c>
      <c r="P134" s="48">
        <f t="shared" si="36"/>
        <v>0</v>
      </c>
    </row>
    <row r="135" spans="1:16" x14ac:dyDescent="0.2">
      <c r="A135" s="38">
        <v>10</v>
      </c>
      <c r="B135" s="39"/>
      <c r="C135" s="109" t="s">
        <v>244</v>
      </c>
      <c r="D135" s="25" t="s">
        <v>87</v>
      </c>
      <c r="E135" s="104">
        <f>E134*0.04</f>
        <v>6.24</v>
      </c>
      <c r="F135" s="68"/>
      <c r="G135" s="65"/>
      <c r="H135" s="47"/>
      <c r="I135" s="65"/>
      <c r="J135" s="65"/>
      <c r="K135" s="48">
        <f t="shared" si="31"/>
        <v>0</v>
      </c>
      <c r="L135" s="49">
        <f t="shared" si="32"/>
        <v>0</v>
      </c>
      <c r="M135" s="47">
        <f t="shared" si="33"/>
        <v>0</v>
      </c>
      <c r="N135" s="47">
        <f t="shared" si="34"/>
        <v>0</v>
      </c>
      <c r="O135" s="47">
        <f t="shared" si="35"/>
        <v>0</v>
      </c>
      <c r="P135" s="48">
        <f t="shared" si="36"/>
        <v>0</v>
      </c>
    </row>
    <row r="136" spans="1:16" x14ac:dyDescent="0.2">
      <c r="A136" s="38">
        <v>11</v>
      </c>
      <c r="B136" s="39"/>
      <c r="C136" s="109" t="s">
        <v>245</v>
      </c>
      <c r="D136" s="25" t="s">
        <v>95</v>
      </c>
      <c r="E136" s="104">
        <f>E134*1.1</f>
        <v>171.71</v>
      </c>
      <c r="F136" s="68"/>
      <c r="G136" s="65"/>
      <c r="H136" s="47"/>
      <c r="I136" s="65"/>
      <c r="J136" s="65"/>
      <c r="K136" s="48">
        <f t="shared" si="31"/>
        <v>0</v>
      </c>
      <c r="L136" s="49">
        <f t="shared" si="32"/>
        <v>0</v>
      </c>
      <c r="M136" s="47">
        <f t="shared" si="33"/>
        <v>0</v>
      </c>
      <c r="N136" s="47">
        <f t="shared" si="34"/>
        <v>0</v>
      </c>
      <c r="O136" s="47">
        <f t="shared" si="35"/>
        <v>0</v>
      </c>
      <c r="P136" s="48">
        <f t="shared" si="36"/>
        <v>0</v>
      </c>
    </row>
    <row r="137" spans="1:16" x14ac:dyDescent="0.2">
      <c r="A137" s="106">
        <v>9</v>
      </c>
      <c r="B137" s="107"/>
      <c r="C137" s="108" t="s">
        <v>171</v>
      </c>
      <c r="D137" s="25"/>
      <c r="E137" s="104"/>
      <c r="F137" s="68"/>
      <c r="G137" s="65"/>
      <c r="H137" s="47"/>
      <c r="I137" s="65"/>
      <c r="J137" s="65"/>
      <c r="K137" s="48">
        <f t="shared" si="31"/>
        <v>0</v>
      </c>
      <c r="L137" s="49">
        <f t="shared" si="32"/>
        <v>0</v>
      </c>
      <c r="M137" s="47">
        <f t="shared" si="33"/>
        <v>0</v>
      </c>
      <c r="N137" s="47">
        <f t="shared" si="34"/>
        <v>0</v>
      </c>
      <c r="O137" s="47">
        <f t="shared" si="35"/>
        <v>0</v>
      </c>
      <c r="P137" s="48">
        <f t="shared" si="36"/>
        <v>0</v>
      </c>
    </row>
    <row r="138" spans="1:16" ht="20.399999999999999" x14ac:dyDescent="0.2">
      <c r="A138" s="38">
        <v>1</v>
      </c>
      <c r="B138" s="39"/>
      <c r="C138" s="105" t="s">
        <v>246</v>
      </c>
      <c r="D138" s="25" t="s">
        <v>99</v>
      </c>
      <c r="E138" s="104">
        <v>1</v>
      </c>
      <c r="F138" s="68"/>
      <c r="G138" s="65"/>
      <c r="H138" s="47">
        <f t="shared" ref="H138:H142" si="37">ROUND(F138*G138,2)</f>
        <v>0</v>
      </c>
      <c r="I138" s="65"/>
      <c r="J138" s="65"/>
      <c r="K138" s="48">
        <f t="shared" si="31"/>
        <v>0</v>
      </c>
      <c r="L138" s="49">
        <f t="shared" si="32"/>
        <v>0</v>
      </c>
      <c r="M138" s="47">
        <f t="shared" si="33"/>
        <v>0</v>
      </c>
      <c r="N138" s="47">
        <f t="shared" si="34"/>
        <v>0</v>
      </c>
      <c r="O138" s="47">
        <f t="shared" si="35"/>
        <v>0</v>
      </c>
      <c r="P138" s="48">
        <f t="shared" si="36"/>
        <v>0</v>
      </c>
    </row>
    <row r="139" spans="1:16" ht="20.399999999999999" x14ac:dyDescent="0.2">
      <c r="A139" s="38">
        <v>2</v>
      </c>
      <c r="B139" s="39"/>
      <c r="C139" s="105" t="s">
        <v>247</v>
      </c>
      <c r="D139" s="25" t="s">
        <v>108</v>
      </c>
      <c r="E139" s="104">
        <v>8</v>
      </c>
      <c r="F139" s="68"/>
      <c r="G139" s="65"/>
      <c r="H139" s="47">
        <f t="shared" si="37"/>
        <v>0</v>
      </c>
      <c r="I139" s="65"/>
      <c r="J139" s="65"/>
      <c r="K139" s="48">
        <f t="shared" si="31"/>
        <v>0</v>
      </c>
      <c r="L139" s="49">
        <f t="shared" si="32"/>
        <v>0</v>
      </c>
      <c r="M139" s="47">
        <f t="shared" si="33"/>
        <v>0</v>
      </c>
      <c r="N139" s="47">
        <f t="shared" si="34"/>
        <v>0</v>
      </c>
      <c r="O139" s="47">
        <f t="shared" si="35"/>
        <v>0</v>
      </c>
      <c r="P139" s="48">
        <f t="shared" si="36"/>
        <v>0</v>
      </c>
    </row>
    <row r="140" spans="1:16" ht="20.399999999999999" x14ac:dyDescent="0.2">
      <c r="A140" s="38">
        <v>3</v>
      </c>
      <c r="B140" s="39"/>
      <c r="C140" s="105" t="s">
        <v>248</v>
      </c>
      <c r="D140" s="25" t="s">
        <v>108</v>
      </c>
      <c r="E140" s="104">
        <v>16</v>
      </c>
      <c r="F140" s="68"/>
      <c r="G140" s="65"/>
      <c r="H140" s="47">
        <f t="shared" si="37"/>
        <v>0</v>
      </c>
      <c r="I140" s="65"/>
      <c r="J140" s="65"/>
      <c r="K140" s="48">
        <f t="shared" si="31"/>
        <v>0</v>
      </c>
      <c r="L140" s="49">
        <f t="shared" si="32"/>
        <v>0</v>
      </c>
      <c r="M140" s="47">
        <f t="shared" si="33"/>
        <v>0</v>
      </c>
      <c r="N140" s="47">
        <f t="shared" si="34"/>
        <v>0</v>
      </c>
      <c r="O140" s="47">
        <f t="shared" si="35"/>
        <v>0</v>
      </c>
      <c r="P140" s="48">
        <f t="shared" si="36"/>
        <v>0</v>
      </c>
    </row>
    <row r="141" spans="1:16" ht="20.399999999999999" x14ac:dyDescent="0.2">
      <c r="A141" s="38">
        <v>4</v>
      </c>
      <c r="B141" s="39"/>
      <c r="C141" s="105" t="s">
        <v>249</v>
      </c>
      <c r="D141" s="25" t="s">
        <v>108</v>
      </c>
      <c r="E141" s="104">
        <v>11</v>
      </c>
      <c r="F141" s="68"/>
      <c r="G141" s="65"/>
      <c r="H141" s="47">
        <f t="shared" si="37"/>
        <v>0</v>
      </c>
      <c r="I141" s="65"/>
      <c r="J141" s="65"/>
      <c r="K141" s="48">
        <f t="shared" si="31"/>
        <v>0</v>
      </c>
      <c r="L141" s="49">
        <f t="shared" si="32"/>
        <v>0</v>
      </c>
      <c r="M141" s="47">
        <f t="shared" si="33"/>
        <v>0</v>
      </c>
      <c r="N141" s="47">
        <f t="shared" si="34"/>
        <v>0</v>
      </c>
      <c r="O141" s="47">
        <f t="shared" si="35"/>
        <v>0</v>
      </c>
      <c r="P141" s="48">
        <f t="shared" si="36"/>
        <v>0</v>
      </c>
    </row>
    <row r="142" spans="1:16" ht="20.399999999999999" x14ac:dyDescent="0.2">
      <c r="A142" s="38">
        <v>5</v>
      </c>
      <c r="B142" s="39"/>
      <c r="C142" s="105" t="s">
        <v>250</v>
      </c>
      <c r="D142" s="25" t="s">
        <v>108</v>
      </c>
      <c r="E142" s="104">
        <v>38</v>
      </c>
      <c r="F142" s="68"/>
      <c r="G142" s="65"/>
      <c r="H142" s="47">
        <f t="shared" si="37"/>
        <v>0</v>
      </c>
      <c r="I142" s="65"/>
      <c r="J142" s="65"/>
      <c r="K142" s="48">
        <f t="shared" si="31"/>
        <v>0</v>
      </c>
      <c r="L142" s="49">
        <f t="shared" si="32"/>
        <v>0</v>
      </c>
      <c r="M142" s="47">
        <f t="shared" si="33"/>
        <v>0</v>
      </c>
      <c r="N142" s="47">
        <f t="shared" si="34"/>
        <v>0</v>
      </c>
      <c r="O142" s="47">
        <f t="shared" si="35"/>
        <v>0</v>
      </c>
      <c r="P142" s="48">
        <f t="shared" si="36"/>
        <v>0</v>
      </c>
    </row>
    <row r="143" spans="1:16" ht="20.399999999999999" x14ac:dyDescent="0.2">
      <c r="A143" s="38">
        <v>6</v>
      </c>
      <c r="B143" s="39"/>
      <c r="C143" s="105" t="s">
        <v>251</v>
      </c>
      <c r="D143" s="25" t="s">
        <v>63</v>
      </c>
      <c r="E143" s="104">
        <v>47.92</v>
      </c>
      <c r="F143" s="68"/>
      <c r="G143" s="65"/>
      <c r="H143" s="47">
        <f>ROUND(F143*G143,2)</f>
        <v>0</v>
      </c>
      <c r="I143" s="65"/>
      <c r="J143" s="65"/>
      <c r="K143" s="48">
        <f t="shared" si="31"/>
        <v>0</v>
      </c>
      <c r="L143" s="49">
        <f t="shared" si="32"/>
        <v>0</v>
      </c>
      <c r="M143" s="47">
        <f t="shared" si="33"/>
        <v>0</v>
      </c>
      <c r="N143" s="47">
        <f t="shared" si="34"/>
        <v>0</v>
      </c>
      <c r="O143" s="47">
        <f t="shared" si="35"/>
        <v>0</v>
      </c>
      <c r="P143" s="48">
        <f t="shared" si="36"/>
        <v>0</v>
      </c>
    </row>
    <row r="144" spans="1:16" ht="20.399999999999999" x14ac:dyDescent="0.2">
      <c r="A144" s="38">
        <v>7</v>
      </c>
      <c r="B144" s="39"/>
      <c r="C144" s="109" t="s">
        <v>68</v>
      </c>
      <c r="D144" s="25" t="s">
        <v>63</v>
      </c>
      <c r="E144" s="104">
        <f>E143*1.25</f>
        <v>59.9</v>
      </c>
      <c r="F144" s="68"/>
      <c r="G144" s="65"/>
      <c r="H144" s="47"/>
      <c r="I144" s="65"/>
      <c r="J144" s="65"/>
      <c r="K144" s="48">
        <f t="shared" si="31"/>
        <v>0</v>
      </c>
      <c r="L144" s="49">
        <f t="shared" si="32"/>
        <v>0</v>
      </c>
      <c r="M144" s="47">
        <f t="shared" si="33"/>
        <v>0</v>
      </c>
      <c r="N144" s="47">
        <f t="shared" si="34"/>
        <v>0</v>
      </c>
      <c r="O144" s="47">
        <f t="shared" si="35"/>
        <v>0</v>
      </c>
      <c r="P144" s="48">
        <f t="shared" si="36"/>
        <v>0</v>
      </c>
    </row>
    <row r="145" spans="1:16" x14ac:dyDescent="0.2">
      <c r="A145" s="38">
        <v>8</v>
      </c>
      <c r="B145" s="39"/>
      <c r="C145" s="109" t="s">
        <v>212</v>
      </c>
      <c r="D145" s="25" t="s">
        <v>70</v>
      </c>
      <c r="E145" s="104">
        <f>E143*5</f>
        <v>239.6</v>
      </c>
      <c r="F145" s="68"/>
      <c r="G145" s="65"/>
      <c r="H145" s="47"/>
      <c r="I145" s="65"/>
      <c r="J145" s="65"/>
      <c r="K145" s="48">
        <f t="shared" si="31"/>
        <v>0</v>
      </c>
      <c r="L145" s="49">
        <f t="shared" si="32"/>
        <v>0</v>
      </c>
      <c r="M145" s="47">
        <f t="shared" si="33"/>
        <v>0</v>
      </c>
      <c r="N145" s="47">
        <f t="shared" si="34"/>
        <v>0</v>
      </c>
      <c r="O145" s="47">
        <f t="shared" si="35"/>
        <v>0</v>
      </c>
      <c r="P145" s="48">
        <f t="shared" si="36"/>
        <v>0</v>
      </c>
    </row>
    <row r="146" spans="1:16" x14ac:dyDescent="0.2">
      <c r="A146" s="38">
        <v>9</v>
      </c>
      <c r="B146" s="39"/>
      <c r="C146" s="109" t="s">
        <v>71</v>
      </c>
      <c r="D146" s="25" t="s">
        <v>72</v>
      </c>
      <c r="E146" s="104">
        <v>1</v>
      </c>
      <c r="F146" s="68"/>
      <c r="G146" s="65"/>
      <c r="H146" s="47"/>
      <c r="I146" s="65"/>
      <c r="J146" s="65"/>
      <c r="K146" s="48">
        <f t="shared" si="31"/>
        <v>0</v>
      </c>
      <c r="L146" s="49">
        <f t="shared" si="32"/>
        <v>0</v>
      </c>
      <c r="M146" s="47">
        <f t="shared" si="33"/>
        <v>0</v>
      </c>
      <c r="N146" s="47">
        <f t="shared" si="34"/>
        <v>0</v>
      </c>
      <c r="O146" s="47">
        <f t="shared" si="35"/>
        <v>0</v>
      </c>
      <c r="P146" s="48">
        <f t="shared" si="36"/>
        <v>0</v>
      </c>
    </row>
    <row r="147" spans="1:16" ht="30.6" x14ac:dyDescent="0.2">
      <c r="A147" s="38">
        <v>10</v>
      </c>
      <c r="B147" s="39"/>
      <c r="C147" s="105" t="s">
        <v>252</v>
      </c>
      <c r="D147" s="25" t="s">
        <v>63</v>
      </c>
      <c r="E147" s="104">
        <v>63.28</v>
      </c>
      <c r="F147" s="68"/>
      <c r="G147" s="65"/>
      <c r="H147" s="47">
        <f t="shared" ref="H147" si="38">ROUND(F147*G147,2)</f>
        <v>0</v>
      </c>
      <c r="I147" s="65"/>
      <c r="J147" s="65"/>
      <c r="K147" s="48">
        <f t="shared" si="31"/>
        <v>0</v>
      </c>
      <c r="L147" s="49">
        <f t="shared" si="32"/>
        <v>0</v>
      </c>
      <c r="M147" s="47">
        <f t="shared" si="33"/>
        <v>0</v>
      </c>
      <c r="N147" s="47">
        <f t="shared" si="34"/>
        <v>0</v>
      </c>
      <c r="O147" s="47">
        <f t="shared" si="35"/>
        <v>0</v>
      </c>
      <c r="P147" s="48">
        <f t="shared" si="36"/>
        <v>0</v>
      </c>
    </row>
    <row r="148" spans="1:16" x14ac:dyDescent="0.2">
      <c r="A148" s="38">
        <v>11</v>
      </c>
      <c r="B148" s="39"/>
      <c r="C148" s="109" t="s">
        <v>121</v>
      </c>
      <c r="D148" s="25" t="s">
        <v>63</v>
      </c>
      <c r="E148" s="104">
        <f>E147*1.1</f>
        <v>69.61</v>
      </c>
      <c r="F148" s="68"/>
      <c r="G148" s="65"/>
      <c r="H148" s="47"/>
      <c r="I148" s="65"/>
      <c r="J148" s="65"/>
      <c r="K148" s="48">
        <f t="shared" si="31"/>
        <v>0</v>
      </c>
      <c r="L148" s="49">
        <f t="shared" si="32"/>
        <v>0</v>
      </c>
      <c r="M148" s="47">
        <f t="shared" si="33"/>
        <v>0</v>
      </c>
      <c r="N148" s="47">
        <f t="shared" si="34"/>
        <v>0</v>
      </c>
      <c r="O148" s="47">
        <f t="shared" si="35"/>
        <v>0</v>
      </c>
      <c r="P148" s="48">
        <f t="shared" si="36"/>
        <v>0</v>
      </c>
    </row>
    <row r="149" spans="1:16" x14ac:dyDescent="0.2">
      <c r="A149" s="38">
        <v>12</v>
      </c>
      <c r="B149" s="39"/>
      <c r="C149" s="109" t="s">
        <v>69</v>
      </c>
      <c r="D149" s="25" t="s">
        <v>70</v>
      </c>
      <c r="E149" s="104">
        <f>E147*6.5</f>
        <v>411.32</v>
      </c>
      <c r="F149" s="68"/>
      <c r="G149" s="65"/>
      <c r="H149" s="47"/>
      <c r="I149" s="65"/>
      <c r="J149" s="65"/>
      <c r="K149" s="48">
        <f t="shared" si="31"/>
        <v>0</v>
      </c>
      <c r="L149" s="49">
        <f t="shared" si="32"/>
        <v>0</v>
      </c>
      <c r="M149" s="47">
        <f t="shared" si="33"/>
        <v>0</v>
      </c>
      <c r="N149" s="47">
        <f t="shared" si="34"/>
        <v>0</v>
      </c>
      <c r="O149" s="47">
        <f t="shared" si="35"/>
        <v>0</v>
      </c>
      <c r="P149" s="48">
        <f t="shared" si="36"/>
        <v>0</v>
      </c>
    </row>
    <row r="150" spans="1:16" x14ac:dyDescent="0.2">
      <c r="A150" s="38">
        <v>13</v>
      </c>
      <c r="B150" s="39"/>
      <c r="C150" s="109" t="s">
        <v>157</v>
      </c>
      <c r="D150" s="25" t="s">
        <v>72</v>
      </c>
      <c r="E150" s="104">
        <v>1</v>
      </c>
      <c r="F150" s="68"/>
      <c r="G150" s="65"/>
      <c r="H150" s="47"/>
      <c r="I150" s="65"/>
      <c r="J150" s="65"/>
      <c r="K150" s="48">
        <f t="shared" si="31"/>
        <v>0</v>
      </c>
      <c r="L150" s="49">
        <f t="shared" si="32"/>
        <v>0</v>
      </c>
      <c r="M150" s="47">
        <f t="shared" si="33"/>
        <v>0</v>
      </c>
      <c r="N150" s="47">
        <f t="shared" si="34"/>
        <v>0</v>
      </c>
      <c r="O150" s="47">
        <f t="shared" si="35"/>
        <v>0</v>
      </c>
      <c r="P150" s="48">
        <f t="shared" si="36"/>
        <v>0</v>
      </c>
    </row>
    <row r="151" spans="1:16" x14ac:dyDescent="0.2">
      <c r="A151" s="38">
        <v>14</v>
      </c>
      <c r="B151" s="39"/>
      <c r="C151" s="105" t="s">
        <v>158</v>
      </c>
      <c r="D151" s="25" t="s">
        <v>63</v>
      </c>
      <c r="E151" s="104">
        <f>E147</f>
        <v>63.28</v>
      </c>
      <c r="F151" s="68"/>
      <c r="G151" s="65"/>
      <c r="H151" s="47">
        <f t="shared" ref="H151" si="39">ROUND(F151*G151,2)</f>
        <v>0</v>
      </c>
      <c r="I151" s="65"/>
      <c r="J151" s="65"/>
      <c r="K151" s="48">
        <f t="shared" si="31"/>
        <v>0</v>
      </c>
      <c r="L151" s="49">
        <f t="shared" si="32"/>
        <v>0</v>
      </c>
      <c r="M151" s="47">
        <f t="shared" si="33"/>
        <v>0</v>
      </c>
      <c r="N151" s="47">
        <f t="shared" si="34"/>
        <v>0</v>
      </c>
      <c r="O151" s="47">
        <f t="shared" si="35"/>
        <v>0</v>
      </c>
      <c r="P151" s="48">
        <f t="shared" si="36"/>
        <v>0</v>
      </c>
    </row>
    <row r="152" spans="1:16" ht="20.399999999999999" x14ac:dyDescent="0.2">
      <c r="A152" s="38">
        <v>15</v>
      </c>
      <c r="B152" s="39"/>
      <c r="C152" s="109" t="s">
        <v>68</v>
      </c>
      <c r="D152" s="25" t="s">
        <v>63</v>
      </c>
      <c r="E152" s="104">
        <f>E151*1.25</f>
        <v>79.099999999999994</v>
      </c>
      <c r="F152" s="68"/>
      <c r="G152" s="65"/>
      <c r="H152" s="47"/>
      <c r="I152" s="65"/>
      <c r="J152" s="65"/>
      <c r="K152" s="48">
        <f t="shared" si="31"/>
        <v>0</v>
      </c>
      <c r="L152" s="49">
        <f t="shared" si="32"/>
        <v>0</v>
      </c>
      <c r="M152" s="47">
        <f t="shared" si="33"/>
        <v>0</v>
      </c>
      <c r="N152" s="47">
        <f t="shared" si="34"/>
        <v>0</v>
      </c>
      <c r="O152" s="47">
        <f t="shared" si="35"/>
        <v>0</v>
      </c>
      <c r="P152" s="48">
        <f t="shared" si="36"/>
        <v>0</v>
      </c>
    </row>
    <row r="153" spans="1:16" x14ac:dyDescent="0.2">
      <c r="A153" s="38">
        <v>16</v>
      </c>
      <c r="B153" s="39"/>
      <c r="C153" s="109" t="s">
        <v>69</v>
      </c>
      <c r="D153" s="25" t="s">
        <v>70</v>
      </c>
      <c r="E153" s="104">
        <f>E151*5</f>
        <v>316.39999999999998</v>
      </c>
      <c r="F153" s="68"/>
      <c r="G153" s="65"/>
      <c r="H153" s="47"/>
      <c r="I153" s="65"/>
      <c r="J153" s="65"/>
      <c r="K153" s="48">
        <f t="shared" si="31"/>
        <v>0</v>
      </c>
      <c r="L153" s="49">
        <f t="shared" si="32"/>
        <v>0</v>
      </c>
      <c r="M153" s="47">
        <f t="shared" si="33"/>
        <v>0</v>
      </c>
      <c r="N153" s="47">
        <f t="shared" si="34"/>
        <v>0</v>
      </c>
      <c r="O153" s="47">
        <f t="shared" si="35"/>
        <v>0</v>
      </c>
      <c r="P153" s="48">
        <f t="shared" si="36"/>
        <v>0</v>
      </c>
    </row>
    <row r="154" spans="1:16" x14ac:dyDescent="0.2">
      <c r="A154" s="38">
        <v>17</v>
      </c>
      <c r="B154" s="39"/>
      <c r="C154" s="109" t="s">
        <v>71</v>
      </c>
      <c r="D154" s="25" t="s">
        <v>72</v>
      </c>
      <c r="E154" s="104">
        <v>1</v>
      </c>
      <c r="F154" s="68"/>
      <c r="G154" s="65"/>
      <c r="H154" s="47"/>
      <c r="I154" s="65"/>
      <c r="J154" s="65"/>
      <c r="K154" s="48">
        <f t="shared" si="31"/>
        <v>0</v>
      </c>
      <c r="L154" s="49">
        <f t="shared" si="32"/>
        <v>0</v>
      </c>
      <c r="M154" s="47">
        <f t="shared" si="33"/>
        <v>0</v>
      </c>
      <c r="N154" s="47">
        <f t="shared" si="34"/>
        <v>0</v>
      </c>
      <c r="O154" s="47">
        <f t="shared" si="35"/>
        <v>0</v>
      </c>
      <c r="P154" s="48">
        <f t="shared" si="36"/>
        <v>0</v>
      </c>
    </row>
    <row r="155" spans="1:16" x14ac:dyDescent="0.2">
      <c r="A155" s="38">
        <v>18</v>
      </c>
      <c r="B155" s="39"/>
      <c r="C155" s="105" t="s">
        <v>253</v>
      </c>
      <c r="D155" s="25" t="s">
        <v>95</v>
      </c>
      <c r="E155" s="104">
        <v>333.8</v>
      </c>
      <c r="F155" s="68"/>
      <c r="G155" s="65"/>
      <c r="H155" s="47">
        <f t="shared" ref="H155" si="40">ROUND(F155*G155,2)</f>
        <v>0</v>
      </c>
      <c r="I155" s="65"/>
      <c r="J155" s="65"/>
      <c r="K155" s="48">
        <f t="shared" si="31"/>
        <v>0</v>
      </c>
      <c r="L155" s="49">
        <f t="shared" si="32"/>
        <v>0</v>
      </c>
      <c r="M155" s="47">
        <f t="shared" si="33"/>
        <v>0</v>
      </c>
      <c r="N155" s="47">
        <f t="shared" si="34"/>
        <v>0</v>
      </c>
      <c r="O155" s="47">
        <f t="shared" si="35"/>
        <v>0</v>
      </c>
      <c r="P155" s="48">
        <f t="shared" si="36"/>
        <v>0</v>
      </c>
    </row>
    <row r="156" spans="1:16" x14ac:dyDescent="0.2">
      <c r="A156" s="38">
        <v>19</v>
      </c>
      <c r="B156" s="39"/>
      <c r="C156" s="109" t="s">
        <v>96</v>
      </c>
      <c r="D156" s="25" t="s">
        <v>95</v>
      </c>
      <c r="E156" s="104">
        <f>E155*1.15</f>
        <v>383.87</v>
      </c>
      <c r="F156" s="68"/>
      <c r="G156" s="65"/>
      <c r="H156" s="47"/>
      <c r="I156" s="65"/>
      <c r="J156" s="65"/>
      <c r="K156" s="48">
        <f t="shared" si="31"/>
        <v>0</v>
      </c>
      <c r="L156" s="49">
        <f t="shared" si="32"/>
        <v>0</v>
      </c>
      <c r="M156" s="47">
        <f t="shared" si="33"/>
        <v>0</v>
      </c>
      <c r="N156" s="47">
        <f t="shared" si="34"/>
        <v>0</v>
      </c>
      <c r="O156" s="47">
        <f t="shared" si="35"/>
        <v>0</v>
      </c>
      <c r="P156" s="48">
        <f t="shared" si="36"/>
        <v>0</v>
      </c>
    </row>
    <row r="157" spans="1:16" x14ac:dyDescent="0.2">
      <c r="A157" s="38">
        <v>20</v>
      </c>
      <c r="B157" s="39"/>
      <c r="C157" s="109" t="s">
        <v>89</v>
      </c>
      <c r="D157" s="25" t="s">
        <v>99</v>
      </c>
      <c r="E157" s="104">
        <v>1</v>
      </c>
      <c r="F157" s="68"/>
      <c r="G157" s="65"/>
      <c r="H157" s="47"/>
      <c r="I157" s="65"/>
      <c r="J157" s="65"/>
      <c r="K157" s="48">
        <f t="shared" si="31"/>
        <v>0</v>
      </c>
      <c r="L157" s="49">
        <f t="shared" si="32"/>
        <v>0</v>
      </c>
      <c r="M157" s="47">
        <f t="shared" si="33"/>
        <v>0</v>
      </c>
      <c r="N157" s="47">
        <f t="shared" si="34"/>
        <v>0</v>
      </c>
      <c r="O157" s="47">
        <f t="shared" si="35"/>
        <v>0</v>
      </c>
      <c r="P157" s="48">
        <f t="shared" si="36"/>
        <v>0</v>
      </c>
    </row>
    <row r="158" spans="1:16" x14ac:dyDescent="0.2">
      <c r="A158" s="38">
        <v>21</v>
      </c>
      <c r="B158" s="39"/>
      <c r="C158" s="105" t="s">
        <v>254</v>
      </c>
      <c r="D158" s="25" t="s">
        <v>63</v>
      </c>
      <c r="E158" s="104">
        <v>80.099999999999994</v>
      </c>
      <c r="F158" s="68"/>
      <c r="G158" s="65"/>
      <c r="H158" s="47">
        <f t="shared" ref="H158:H161" si="41">ROUND(F158*G158,2)</f>
        <v>0</v>
      </c>
      <c r="I158" s="65"/>
      <c r="J158" s="65"/>
      <c r="K158" s="48">
        <f t="shared" si="31"/>
        <v>0</v>
      </c>
      <c r="L158" s="49">
        <f t="shared" si="32"/>
        <v>0</v>
      </c>
      <c r="M158" s="47">
        <f t="shared" si="33"/>
        <v>0</v>
      </c>
      <c r="N158" s="47">
        <f t="shared" si="34"/>
        <v>0</v>
      </c>
      <c r="O158" s="47">
        <f t="shared" si="35"/>
        <v>0</v>
      </c>
      <c r="P158" s="48">
        <f t="shared" si="36"/>
        <v>0</v>
      </c>
    </row>
    <row r="159" spans="1:16" ht="20.399999999999999" x14ac:dyDescent="0.2">
      <c r="A159" s="38">
        <v>22</v>
      </c>
      <c r="B159" s="39"/>
      <c r="C159" s="105" t="s">
        <v>255</v>
      </c>
      <c r="D159" s="25" t="s">
        <v>63</v>
      </c>
      <c r="E159" s="104">
        <v>80.099999999999994</v>
      </c>
      <c r="F159" s="68"/>
      <c r="G159" s="65"/>
      <c r="H159" s="47">
        <f t="shared" si="41"/>
        <v>0</v>
      </c>
      <c r="I159" s="65"/>
      <c r="J159" s="65"/>
      <c r="K159" s="48">
        <f t="shared" si="31"/>
        <v>0</v>
      </c>
      <c r="L159" s="49">
        <f t="shared" si="32"/>
        <v>0</v>
      </c>
      <c r="M159" s="47">
        <f t="shared" si="33"/>
        <v>0</v>
      </c>
      <c r="N159" s="47">
        <f t="shared" si="34"/>
        <v>0</v>
      </c>
      <c r="O159" s="47">
        <f t="shared" si="35"/>
        <v>0</v>
      </c>
      <c r="P159" s="48">
        <f t="shared" si="36"/>
        <v>0</v>
      </c>
    </row>
    <row r="160" spans="1:16" ht="30.6" x14ac:dyDescent="0.2">
      <c r="A160" s="38">
        <v>23</v>
      </c>
      <c r="B160" s="39"/>
      <c r="C160" s="105" t="s">
        <v>256</v>
      </c>
      <c r="D160" s="25" t="s">
        <v>63</v>
      </c>
      <c r="E160" s="104">
        <v>80.099999999999994</v>
      </c>
      <c r="F160" s="68"/>
      <c r="G160" s="65"/>
      <c r="H160" s="47">
        <f t="shared" si="41"/>
        <v>0</v>
      </c>
      <c r="I160" s="65"/>
      <c r="J160" s="65"/>
      <c r="K160" s="48">
        <f t="shared" si="31"/>
        <v>0</v>
      </c>
      <c r="L160" s="49">
        <f t="shared" si="32"/>
        <v>0</v>
      </c>
      <c r="M160" s="47">
        <f t="shared" si="33"/>
        <v>0</v>
      </c>
      <c r="N160" s="47">
        <f t="shared" si="34"/>
        <v>0</v>
      </c>
      <c r="O160" s="47">
        <f t="shared" si="35"/>
        <v>0</v>
      </c>
      <c r="P160" s="48">
        <f t="shared" si="36"/>
        <v>0</v>
      </c>
    </row>
    <row r="161" spans="1:16" ht="30.6" x14ac:dyDescent="0.2">
      <c r="A161" s="38">
        <v>24</v>
      </c>
      <c r="B161" s="39"/>
      <c r="C161" s="105" t="s">
        <v>257</v>
      </c>
      <c r="D161" s="25" t="s">
        <v>63</v>
      </c>
      <c r="E161" s="104">
        <v>42.91</v>
      </c>
      <c r="F161" s="68"/>
      <c r="G161" s="65"/>
      <c r="H161" s="47">
        <f t="shared" si="41"/>
        <v>0</v>
      </c>
      <c r="I161" s="65"/>
      <c r="J161" s="65"/>
      <c r="K161" s="48">
        <f t="shared" si="31"/>
        <v>0</v>
      </c>
      <c r="L161" s="49">
        <f t="shared" si="32"/>
        <v>0</v>
      </c>
      <c r="M161" s="47">
        <f t="shared" si="33"/>
        <v>0</v>
      </c>
      <c r="N161" s="47">
        <f t="shared" si="34"/>
        <v>0</v>
      </c>
      <c r="O161" s="47">
        <f t="shared" si="35"/>
        <v>0</v>
      </c>
      <c r="P161" s="48">
        <f t="shared" si="36"/>
        <v>0</v>
      </c>
    </row>
    <row r="162" spans="1:16" x14ac:dyDescent="0.2">
      <c r="A162" s="38">
        <v>25</v>
      </c>
      <c r="B162" s="39"/>
      <c r="C162" s="109" t="s">
        <v>96</v>
      </c>
      <c r="D162" s="25" t="s">
        <v>63</v>
      </c>
      <c r="E162" s="104">
        <f>E161*1.15</f>
        <v>49.35</v>
      </c>
      <c r="F162" s="68"/>
      <c r="G162" s="65"/>
      <c r="H162" s="47"/>
      <c r="I162" s="65"/>
      <c r="J162" s="65"/>
      <c r="K162" s="48">
        <f t="shared" si="31"/>
        <v>0</v>
      </c>
      <c r="L162" s="49">
        <f t="shared" si="32"/>
        <v>0</v>
      </c>
      <c r="M162" s="47">
        <f t="shared" si="33"/>
        <v>0</v>
      </c>
      <c r="N162" s="47">
        <f t="shared" si="34"/>
        <v>0</v>
      </c>
      <c r="O162" s="47">
        <f t="shared" si="35"/>
        <v>0</v>
      </c>
      <c r="P162" s="48">
        <f t="shared" si="36"/>
        <v>0</v>
      </c>
    </row>
    <row r="163" spans="1:16" ht="10.8" thickBot="1" x14ac:dyDescent="0.25">
      <c r="A163" s="38">
        <v>26</v>
      </c>
      <c r="B163" s="39"/>
      <c r="C163" s="109" t="s">
        <v>89</v>
      </c>
      <c r="D163" s="25" t="s">
        <v>99</v>
      </c>
      <c r="E163" s="104">
        <v>1</v>
      </c>
      <c r="F163" s="68"/>
      <c r="G163" s="65"/>
      <c r="H163" s="47"/>
      <c r="I163" s="65"/>
      <c r="J163" s="65"/>
      <c r="K163" s="48">
        <f t="shared" si="31"/>
        <v>0</v>
      </c>
      <c r="L163" s="49">
        <f t="shared" si="32"/>
        <v>0</v>
      </c>
      <c r="M163" s="47">
        <f t="shared" si="33"/>
        <v>0</v>
      </c>
      <c r="N163" s="47">
        <f t="shared" si="34"/>
        <v>0</v>
      </c>
      <c r="O163" s="47">
        <f t="shared" si="35"/>
        <v>0</v>
      </c>
      <c r="P163" s="48">
        <f t="shared" si="36"/>
        <v>0</v>
      </c>
    </row>
    <row r="164" spans="1:16" ht="10.8" thickBot="1" x14ac:dyDescent="0.25">
      <c r="A164" s="162" t="s">
        <v>105</v>
      </c>
      <c r="B164" s="163"/>
      <c r="C164" s="163"/>
      <c r="D164" s="163"/>
      <c r="E164" s="163"/>
      <c r="F164" s="163"/>
      <c r="G164" s="163"/>
      <c r="H164" s="163"/>
      <c r="I164" s="163"/>
      <c r="J164" s="163"/>
      <c r="K164" s="164"/>
      <c r="L164" s="69">
        <f>SUM(L14:L163)</f>
        <v>0</v>
      </c>
      <c r="M164" s="70">
        <f>SUM(M14:M163)</f>
        <v>0</v>
      </c>
      <c r="N164" s="70">
        <f>SUM(N14:N163)</f>
        <v>0</v>
      </c>
      <c r="O164" s="70">
        <f>SUM(O14:O163)</f>
        <v>0</v>
      </c>
      <c r="P164" s="71">
        <f>SUM(P14:P163)</f>
        <v>0</v>
      </c>
    </row>
    <row r="165" spans="1:16" x14ac:dyDescent="0.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</row>
    <row r="166" spans="1:16" x14ac:dyDescent="0.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</row>
    <row r="167" spans="1:16" x14ac:dyDescent="0.2">
      <c r="A167" s="1" t="s">
        <v>14</v>
      </c>
      <c r="B167" s="17"/>
      <c r="C167" s="161">
        <f>'Kops a'!C33:H33</f>
        <v>0</v>
      </c>
      <c r="D167" s="161"/>
      <c r="E167" s="161"/>
      <c r="F167" s="161"/>
      <c r="G167" s="161"/>
      <c r="H167" s="161"/>
      <c r="I167" s="17"/>
      <c r="J167" s="17"/>
      <c r="K167" s="17"/>
      <c r="L167" s="17"/>
      <c r="M167" s="17"/>
      <c r="N167" s="17"/>
      <c r="O167" s="17"/>
      <c r="P167" s="17"/>
    </row>
    <row r="168" spans="1:16" x14ac:dyDescent="0.2">
      <c r="A168" s="17"/>
      <c r="B168" s="17"/>
      <c r="C168" s="117" t="s">
        <v>15</v>
      </c>
      <c r="D168" s="117"/>
      <c r="E168" s="117"/>
      <c r="F168" s="117"/>
      <c r="G168" s="117"/>
      <c r="H168" s="117"/>
      <c r="I168" s="17"/>
      <c r="J168" s="17"/>
      <c r="K168" s="17"/>
      <c r="L168" s="17"/>
      <c r="M168" s="17"/>
      <c r="N168" s="17"/>
      <c r="O168" s="17"/>
      <c r="P168" s="17"/>
    </row>
    <row r="169" spans="1:16" x14ac:dyDescent="0.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</row>
    <row r="170" spans="1:16" x14ac:dyDescent="0.2">
      <c r="A170" s="88" t="str">
        <f>'Kops a'!A36</f>
        <v xml:space="preserve">Tāme sastādīta </v>
      </c>
      <c r="B170" s="89"/>
      <c r="C170" s="89"/>
      <c r="D170" s="89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</row>
    <row r="171" spans="1:16" x14ac:dyDescent="0.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</row>
    <row r="172" spans="1:16" x14ac:dyDescent="0.2">
      <c r="A172" s="1" t="s">
        <v>37</v>
      </c>
      <c r="B172" s="17"/>
      <c r="C172" s="161">
        <f>'Kops a'!C38:H38</f>
        <v>0</v>
      </c>
      <c r="D172" s="161"/>
      <c r="E172" s="161"/>
      <c r="F172" s="161"/>
      <c r="G172" s="161"/>
      <c r="H172" s="161"/>
      <c r="I172" s="17"/>
      <c r="J172" s="17"/>
      <c r="K172" s="17"/>
      <c r="L172" s="17"/>
      <c r="M172" s="17"/>
      <c r="N172" s="17"/>
      <c r="O172" s="17"/>
      <c r="P172" s="17"/>
    </row>
    <row r="173" spans="1:16" x14ac:dyDescent="0.2">
      <c r="A173" s="17"/>
      <c r="B173" s="17"/>
      <c r="C173" s="117" t="s">
        <v>15</v>
      </c>
      <c r="D173" s="117"/>
      <c r="E173" s="117"/>
      <c r="F173" s="117"/>
      <c r="G173" s="117"/>
      <c r="H173" s="117"/>
      <c r="I173" s="17"/>
      <c r="J173" s="17"/>
      <c r="K173" s="17"/>
      <c r="L173" s="17"/>
      <c r="M173" s="17"/>
      <c r="N173" s="17"/>
      <c r="O173" s="17"/>
      <c r="P173" s="17"/>
    </row>
    <row r="174" spans="1:16" x14ac:dyDescent="0.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</row>
    <row r="175" spans="1:16" x14ac:dyDescent="0.2">
      <c r="A175" s="88" t="s">
        <v>54</v>
      </c>
      <c r="B175" s="89"/>
      <c r="C175" s="93">
        <f>'Kops a'!C41</f>
        <v>0</v>
      </c>
      <c r="D175" s="50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</row>
    <row r="176" spans="1:16" x14ac:dyDescent="0.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173:H173"/>
    <mergeCell ref="C4:I4"/>
    <mergeCell ref="F12:K12"/>
    <mergeCell ref="J9:M9"/>
    <mergeCell ref="D8:L8"/>
    <mergeCell ref="A164:K164"/>
    <mergeCell ref="C167:H167"/>
    <mergeCell ref="C168:H168"/>
    <mergeCell ref="C172:H172"/>
  </mergeCells>
  <conditionalFormatting sqref="I14:J163 A14:G163">
    <cfRule type="cellIs" dxfId="111" priority="31" operator="equal">
      <formula>0</formula>
    </cfRule>
  </conditionalFormatting>
  <conditionalFormatting sqref="N9:O9 K14:P163 H14:H163">
    <cfRule type="cellIs" dxfId="110" priority="30" operator="equal">
      <formula>0</formula>
    </cfRule>
  </conditionalFormatting>
  <conditionalFormatting sqref="C2:I2">
    <cfRule type="cellIs" dxfId="109" priority="27" operator="equal">
      <formula>0</formula>
    </cfRule>
  </conditionalFormatting>
  <conditionalFormatting sqref="O10">
    <cfRule type="cellIs" dxfId="108" priority="26" operator="equal">
      <formula>"20__. gada __. _________"</formula>
    </cfRule>
  </conditionalFormatting>
  <conditionalFormatting sqref="A164:K164">
    <cfRule type="containsText" dxfId="107" priority="25" operator="containsText" text="Tiešās izmaksas kopā, t. sk. darba devēja sociālais nodoklis __.__% ">
      <formula>NOT(ISERROR(SEARCH("Tiešās izmaksas kopā, t. sk. darba devēja sociālais nodoklis __.__% ",A164)))</formula>
    </cfRule>
  </conditionalFormatting>
  <conditionalFormatting sqref="L164:P164">
    <cfRule type="cellIs" dxfId="106" priority="20" operator="equal">
      <formula>0</formula>
    </cfRule>
  </conditionalFormatting>
  <conditionalFormatting sqref="C4:I4">
    <cfRule type="cellIs" dxfId="105" priority="19" operator="equal">
      <formula>0</formula>
    </cfRule>
  </conditionalFormatting>
  <conditionalFormatting sqref="D5:L8">
    <cfRule type="cellIs" dxfId="104" priority="16" operator="equal">
      <formula>0</formula>
    </cfRule>
  </conditionalFormatting>
  <conditionalFormatting sqref="C172:H172">
    <cfRule type="cellIs" dxfId="103" priority="9" operator="equal">
      <formula>0</formula>
    </cfRule>
  </conditionalFormatting>
  <conditionalFormatting sqref="P10">
    <cfRule type="cellIs" dxfId="102" priority="12" operator="equal">
      <formula>"20__. gada __. _________"</formula>
    </cfRule>
  </conditionalFormatting>
  <conditionalFormatting sqref="C167:H167">
    <cfRule type="cellIs" dxfId="101" priority="8" operator="equal">
      <formula>0</formula>
    </cfRule>
  </conditionalFormatting>
  <conditionalFormatting sqref="C172:H172 C175 C167:H167">
    <cfRule type="cellIs" dxfId="100" priority="7" operator="equal">
      <formula>0</formula>
    </cfRule>
  </conditionalFormatting>
  <conditionalFormatting sqref="D1">
    <cfRule type="cellIs" dxfId="99" priority="6" operator="equal">
      <formula>0</formula>
    </cfRule>
  </conditionalFormatting>
  <conditionalFormatting sqref="A9">
    <cfRule type="containsText" dxfId="98" priority="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pageSetup scale="85" fitToHeight="0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D422C369-7259-49E7-A89B-9D562DEE2E41}">
            <xm:f>NOT(ISERROR(SEARCH("Tāme sastādīta ____. gada ___. ______________",A170)))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A170</xm:sqref>
        </x14:conditionalFormatting>
        <x14:conditionalFormatting xmlns:xm="http://schemas.microsoft.com/office/excel/2006/main">
          <x14:cfRule type="containsText" priority="10" operator="containsText" id="{D859E3E6-089F-4F16-889A-98EF63E5F3AC}">
            <xm:f>NOT(ISERROR(SEARCH("Sertifikāta Nr. _________________________________",A175)))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A175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F8857-FD48-43A0-80FF-65F492627F37}">
  <sheetPr codeName="Sheet6">
    <pageSetUpPr fitToPage="1"/>
  </sheetPr>
  <dimension ref="A1:P46"/>
  <sheetViews>
    <sheetView topLeftCell="A4" zoomScaleNormal="100" workbookViewId="0">
      <selection activeCell="I14" sqref="I14:J33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1">
        <f>'Kops a'!A18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6" t="s">
        <v>360</v>
      </c>
      <c r="D2" s="166"/>
      <c r="E2" s="166"/>
      <c r="F2" s="166"/>
      <c r="G2" s="166"/>
      <c r="H2" s="166"/>
      <c r="I2" s="166"/>
      <c r="J2" s="29"/>
    </row>
    <row r="3" spans="1:16" x14ac:dyDescent="0.2">
      <c r="A3" s="30"/>
      <c r="B3" s="30"/>
      <c r="C3" s="156" t="s">
        <v>17</v>
      </c>
      <c r="D3" s="156"/>
      <c r="E3" s="156"/>
      <c r="F3" s="156"/>
      <c r="G3" s="156"/>
      <c r="H3" s="156"/>
      <c r="I3" s="156"/>
      <c r="J3" s="30"/>
    </row>
    <row r="4" spans="1:16" x14ac:dyDescent="0.2">
      <c r="A4" s="30"/>
      <c r="B4" s="30"/>
      <c r="C4" s="167" t="s">
        <v>52</v>
      </c>
      <c r="D4" s="167"/>
      <c r="E4" s="167"/>
      <c r="F4" s="167"/>
      <c r="G4" s="167"/>
      <c r="H4" s="167"/>
      <c r="I4" s="167"/>
      <c r="J4" s="30"/>
    </row>
    <row r="5" spans="1:16" x14ac:dyDescent="0.2">
      <c r="A5" s="23"/>
      <c r="B5" s="23"/>
      <c r="C5" s="27" t="s">
        <v>5</v>
      </c>
      <c r="D5" s="179" t="str">
        <f>'Kops a'!D6</f>
        <v>Daudzdzīvokļu dzīvojamās mājas vienkāršotas fasādes atjaunošana</v>
      </c>
      <c r="E5" s="179"/>
      <c r="F5" s="179"/>
      <c r="G5" s="179"/>
      <c r="H5" s="179"/>
      <c r="I5" s="179"/>
      <c r="J5" s="179"/>
      <c r="K5" s="179"/>
      <c r="L5" s="179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79" t="str">
        <f>'Kops a'!D7</f>
        <v>Daudzdzīvokļu dzīvojamās mājas, Vīgriežu ielā 34, Jelgavā vienkāršotas fasādes atjaunošana</v>
      </c>
      <c r="E6" s="179"/>
      <c r="F6" s="179"/>
      <c r="G6" s="179"/>
      <c r="H6" s="179"/>
      <c r="I6" s="179"/>
      <c r="J6" s="179"/>
      <c r="K6" s="179"/>
      <c r="L6" s="179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79" t="str">
        <f>'Kops a'!D8</f>
        <v>Vīgriežu iela 34, Jelgava</v>
      </c>
      <c r="E7" s="179"/>
      <c r="F7" s="179"/>
      <c r="G7" s="179"/>
      <c r="H7" s="179"/>
      <c r="I7" s="179"/>
      <c r="J7" s="179"/>
      <c r="K7" s="179"/>
      <c r="L7" s="179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79">
        <f>'Kops a'!D9</f>
        <v>0</v>
      </c>
      <c r="E8" s="179"/>
      <c r="F8" s="179"/>
      <c r="G8" s="179"/>
      <c r="H8" s="179"/>
      <c r="I8" s="179"/>
      <c r="J8" s="179"/>
      <c r="K8" s="179"/>
      <c r="L8" s="179"/>
      <c r="M8" s="17"/>
      <c r="N8" s="17"/>
      <c r="O8" s="17"/>
      <c r="P8" s="17"/>
    </row>
    <row r="9" spans="1:16" ht="11.25" customHeight="1" x14ac:dyDescent="0.2">
      <c r="A9" s="165" t="s">
        <v>60</v>
      </c>
      <c r="B9" s="165"/>
      <c r="C9" s="165"/>
      <c r="D9" s="165"/>
      <c r="E9" s="165"/>
      <c r="F9" s="165"/>
      <c r="G9" s="165"/>
      <c r="H9" s="165"/>
      <c r="I9" s="165"/>
      <c r="J9" s="171" t="s">
        <v>39</v>
      </c>
      <c r="K9" s="171"/>
      <c r="L9" s="171"/>
      <c r="M9" s="171"/>
      <c r="N9" s="178">
        <f>P34</f>
        <v>0</v>
      </c>
      <c r="O9" s="178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1"/>
      <c r="P10" s="90" t="str">
        <f>A40</f>
        <v xml:space="preserve">Tāme sastādīta 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34" t="s">
        <v>23</v>
      </c>
      <c r="B12" s="173" t="s">
        <v>40</v>
      </c>
      <c r="C12" s="169" t="s">
        <v>41</v>
      </c>
      <c r="D12" s="176" t="s">
        <v>42</v>
      </c>
      <c r="E12" s="159" t="s">
        <v>43</v>
      </c>
      <c r="F12" s="168" t="s">
        <v>44</v>
      </c>
      <c r="G12" s="169"/>
      <c r="H12" s="169"/>
      <c r="I12" s="169"/>
      <c r="J12" s="169"/>
      <c r="K12" s="170"/>
      <c r="L12" s="168" t="s">
        <v>45</v>
      </c>
      <c r="M12" s="169"/>
      <c r="N12" s="169"/>
      <c r="O12" s="169"/>
      <c r="P12" s="170"/>
    </row>
    <row r="13" spans="1:16" ht="126.75" customHeight="1" thickBot="1" x14ac:dyDescent="0.25">
      <c r="A13" s="172"/>
      <c r="B13" s="174"/>
      <c r="C13" s="175"/>
      <c r="D13" s="177"/>
      <c r="E13" s="160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106">
        <v>1</v>
      </c>
      <c r="B14" s="107"/>
      <c r="C14" s="108" t="s">
        <v>61</v>
      </c>
      <c r="D14" s="25"/>
      <c r="E14" s="104"/>
      <c r="F14" s="68"/>
      <c r="G14" s="65"/>
      <c r="H14" s="47"/>
      <c r="I14" s="65"/>
      <c r="J14" s="65"/>
      <c r="K14" s="66">
        <f>SUM(H14:J14)</f>
        <v>0</v>
      </c>
      <c r="L14" s="68">
        <f>ROUND(E14*F14,2)</f>
        <v>0</v>
      </c>
      <c r="M14" s="65">
        <f>ROUND(H14*E14,2)</f>
        <v>0</v>
      </c>
      <c r="N14" s="65">
        <f>ROUND(I14*E14,2)</f>
        <v>0</v>
      </c>
      <c r="O14" s="65">
        <f>ROUND(J14*E14,2)</f>
        <v>0</v>
      </c>
      <c r="P14" s="66">
        <f>SUM(M14:O14)</f>
        <v>0</v>
      </c>
    </row>
    <row r="15" spans="1:16" x14ac:dyDescent="0.2">
      <c r="A15" s="38">
        <v>1</v>
      </c>
      <c r="B15" s="39"/>
      <c r="C15" s="105" t="s">
        <v>258</v>
      </c>
      <c r="D15" s="25" t="s">
        <v>63</v>
      </c>
      <c r="E15" s="104">
        <v>650</v>
      </c>
      <c r="F15" s="68"/>
      <c r="G15" s="65"/>
      <c r="H15" s="47">
        <f t="shared" ref="H15" si="0">ROUND(F15*G15,2)</f>
        <v>0</v>
      </c>
      <c r="I15" s="65"/>
      <c r="J15" s="65"/>
      <c r="K15" s="48">
        <f t="shared" ref="K15:K33" si="1">SUM(H15:J15)</f>
        <v>0</v>
      </c>
      <c r="L15" s="49">
        <f t="shared" ref="L15:L33" si="2">ROUND(E15*F15,2)</f>
        <v>0</v>
      </c>
      <c r="M15" s="47">
        <f t="shared" ref="M15:M33" si="3">ROUND(H15*E15,2)</f>
        <v>0</v>
      </c>
      <c r="N15" s="47">
        <f t="shared" ref="N15:N33" si="4">ROUND(I15*E15,2)</f>
        <v>0</v>
      </c>
      <c r="O15" s="47">
        <f t="shared" ref="O15:O33" si="5">ROUND(J15*E15,2)</f>
        <v>0</v>
      </c>
      <c r="P15" s="48">
        <f t="shared" ref="P15:P33" si="6">SUM(M15:O15)</f>
        <v>0</v>
      </c>
    </row>
    <row r="16" spans="1:16" x14ac:dyDescent="0.2">
      <c r="A16" s="106">
        <v>2</v>
      </c>
      <c r="B16" s="107"/>
      <c r="C16" s="108" t="s">
        <v>259</v>
      </c>
      <c r="D16" s="25"/>
      <c r="E16" s="104"/>
      <c r="F16" s="68"/>
      <c r="G16" s="65"/>
      <c r="H16" s="47"/>
      <c r="I16" s="65"/>
      <c r="J16" s="65"/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</row>
    <row r="17" spans="1:16" x14ac:dyDescent="0.2">
      <c r="A17" s="38">
        <v>1</v>
      </c>
      <c r="B17" s="39"/>
      <c r="C17" s="105" t="s">
        <v>260</v>
      </c>
      <c r="D17" s="25" t="s">
        <v>63</v>
      </c>
      <c r="E17" s="104">
        <v>650</v>
      </c>
      <c r="F17" s="68"/>
      <c r="G17" s="65"/>
      <c r="H17" s="47">
        <f t="shared" ref="H17:H18" si="7">ROUND(F17*G17,2)</f>
        <v>0</v>
      </c>
      <c r="I17" s="65"/>
      <c r="J17" s="65"/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</row>
    <row r="18" spans="1:16" x14ac:dyDescent="0.2">
      <c r="A18" s="38">
        <v>2</v>
      </c>
      <c r="B18" s="39"/>
      <c r="C18" s="105" t="s">
        <v>261</v>
      </c>
      <c r="D18" s="25" t="s">
        <v>63</v>
      </c>
      <c r="E18" s="104">
        <v>650</v>
      </c>
      <c r="F18" s="68"/>
      <c r="G18" s="65"/>
      <c r="H18" s="47">
        <f t="shared" si="7"/>
        <v>0</v>
      </c>
      <c r="I18" s="65"/>
      <c r="J18" s="65"/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</row>
    <row r="19" spans="1:16" x14ac:dyDescent="0.2">
      <c r="A19" s="38">
        <v>3</v>
      </c>
      <c r="B19" s="39"/>
      <c r="C19" s="109" t="s">
        <v>262</v>
      </c>
      <c r="D19" s="25" t="s">
        <v>63</v>
      </c>
      <c r="E19" s="104">
        <f>E18*1.1</f>
        <v>715</v>
      </c>
      <c r="F19" s="68"/>
      <c r="G19" s="65"/>
      <c r="H19" s="47"/>
      <c r="I19" s="65"/>
      <c r="J19" s="65"/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</row>
    <row r="20" spans="1:16" x14ac:dyDescent="0.2">
      <c r="A20" s="38">
        <v>4</v>
      </c>
      <c r="B20" s="39"/>
      <c r="C20" s="109" t="s">
        <v>69</v>
      </c>
      <c r="D20" s="25" t="s">
        <v>70</v>
      </c>
      <c r="E20" s="104">
        <f>E18*6.5</f>
        <v>4225</v>
      </c>
      <c r="F20" s="68"/>
      <c r="G20" s="65"/>
      <c r="H20" s="47"/>
      <c r="I20" s="65"/>
      <c r="J20" s="65"/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</row>
    <row r="21" spans="1:16" x14ac:dyDescent="0.2">
      <c r="A21" s="38">
        <v>5</v>
      </c>
      <c r="B21" s="39"/>
      <c r="C21" s="109" t="s">
        <v>157</v>
      </c>
      <c r="D21" s="25" t="s">
        <v>72</v>
      </c>
      <c r="E21" s="104">
        <v>1</v>
      </c>
      <c r="F21" s="68"/>
      <c r="G21" s="65"/>
      <c r="H21" s="47"/>
      <c r="I21" s="65"/>
      <c r="J21" s="65"/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</row>
    <row r="22" spans="1:16" x14ac:dyDescent="0.2">
      <c r="A22" s="38">
        <v>6</v>
      </c>
      <c r="B22" s="39"/>
      <c r="C22" s="105" t="s">
        <v>158</v>
      </c>
      <c r="D22" s="25" t="s">
        <v>63</v>
      </c>
      <c r="E22" s="104">
        <f>E18</f>
        <v>650</v>
      </c>
      <c r="F22" s="68"/>
      <c r="G22" s="65"/>
      <c r="H22" s="47">
        <f t="shared" ref="H22" si="8">ROUND(F22*G22,2)</f>
        <v>0</v>
      </c>
      <c r="I22" s="65"/>
      <c r="J22" s="65"/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</row>
    <row r="23" spans="1:16" ht="20.399999999999999" x14ac:dyDescent="0.2">
      <c r="A23" s="38">
        <v>7</v>
      </c>
      <c r="B23" s="39"/>
      <c r="C23" s="109" t="s">
        <v>68</v>
      </c>
      <c r="D23" s="25" t="s">
        <v>63</v>
      </c>
      <c r="E23" s="104">
        <f>E22*1.25</f>
        <v>812.5</v>
      </c>
      <c r="F23" s="68"/>
      <c r="G23" s="65"/>
      <c r="H23" s="47"/>
      <c r="I23" s="65"/>
      <c r="J23" s="65"/>
      <c r="K23" s="48">
        <f t="shared" si="1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</row>
    <row r="24" spans="1:16" x14ac:dyDescent="0.2">
      <c r="A24" s="38">
        <v>8</v>
      </c>
      <c r="B24" s="39"/>
      <c r="C24" s="109" t="s">
        <v>69</v>
      </c>
      <c r="D24" s="25" t="s">
        <v>70</v>
      </c>
      <c r="E24" s="104">
        <f>E22*5</f>
        <v>3250</v>
      </c>
      <c r="F24" s="68"/>
      <c r="G24" s="65"/>
      <c r="H24" s="47"/>
      <c r="I24" s="65"/>
      <c r="J24" s="65"/>
      <c r="K24" s="48">
        <f t="shared" si="1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</row>
    <row r="25" spans="1:16" x14ac:dyDescent="0.2">
      <c r="A25" s="38">
        <v>9</v>
      </c>
      <c r="B25" s="39"/>
      <c r="C25" s="109" t="s">
        <v>71</v>
      </c>
      <c r="D25" s="25" t="s">
        <v>72</v>
      </c>
      <c r="E25" s="104">
        <v>1</v>
      </c>
      <c r="F25" s="68"/>
      <c r="G25" s="65"/>
      <c r="H25" s="47"/>
      <c r="I25" s="65"/>
      <c r="J25" s="65"/>
      <c r="K25" s="48">
        <f t="shared" si="1"/>
        <v>0</v>
      </c>
      <c r="L25" s="49">
        <f t="shared" si="2"/>
        <v>0</v>
      </c>
      <c r="M25" s="47">
        <f t="shared" si="3"/>
        <v>0</v>
      </c>
      <c r="N25" s="47">
        <f t="shared" si="4"/>
        <v>0</v>
      </c>
      <c r="O25" s="47">
        <f t="shared" si="5"/>
        <v>0</v>
      </c>
      <c r="P25" s="48">
        <f t="shared" si="6"/>
        <v>0</v>
      </c>
    </row>
    <row r="26" spans="1:16" x14ac:dyDescent="0.2">
      <c r="A26" s="38">
        <v>10</v>
      </c>
      <c r="B26" s="39"/>
      <c r="C26" s="105" t="s">
        <v>263</v>
      </c>
      <c r="D26" s="25" t="s">
        <v>63</v>
      </c>
      <c r="E26" s="104">
        <v>103.3</v>
      </c>
      <c r="F26" s="68"/>
      <c r="G26" s="65"/>
      <c r="H26" s="47">
        <f t="shared" ref="H26" si="9">ROUND(F26*G26,2)</f>
        <v>0</v>
      </c>
      <c r="I26" s="65"/>
      <c r="J26" s="65"/>
      <c r="K26" s="48">
        <f t="shared" si="1"/>
        <v>0</v>
      </c>
      <c r="L26" s="49">
        <f t="shared" si="2"/>
        <v>0</v>
      </c>
      <c r="M26" s="47">
        <f t="shared" si="3"/>
        <v>0</v>
      </c>
      <c r="N26" s="47">
        <f t="shared" si="4"/>
        <v>0</v>
      </c>
      <c r="O26" s="47">
        <f t="shared" si="5"/>
        <v>0</v>
      </c>
      <c r="P26" s="48">
        <f t="shared" si="6"/>
        <v>0</v>
      </c>
    </row>
    <row r="27" spans="1:16" x14ac:dyDescent="0.2">
      <c r="A27" s="38">
        <v>11</v>
      </c>
      <c r="B27" s="39"/>
      <c r="C27" s="109" t="s">
        <v>121</v>
      </c>
      <c r="D27" s="25" t="s">
        <v>63</v>
      </c>
      <c r="E27" s="104">
        <f>E26*1.1</f>
        <v>113.63</v>
      </c>
      <c r="F27" s="68"/>
      <c r="G27" s="65"/>
      <c r="H27" s="47"/>
      <c r="I27" s="65"/>
      <c r="J27" s="65"/>
      <c r="K27" s="48">
        <f t="shared" si="1"/>
        <v>0</v>
      </c>
      <c r="L27" s="49">
        <f t="shared" si="2"/>
        <v>0</v>
      </c>
      <c r="M27" s="47">
        <f t="shared" si="3"/>
        <v>0</v>
      </c>
      <c r="N27" s="47">
        <f t="shared" si="4"/>
        <v>0</v>
      </c>
      <c r="O27" s="47">
        <f t="shared" si="5"/>
        <v>0</v>
      </c>
      <c r="P27" s="48">
        <f t="shared" si="6"/>
        <v>0</v>
      </c>
    </row>
    <row r="28" spans="1:16" x14ac:dyDescent="0.2">
      <c r="A28" s="38">
        <v>12</v>
      </c>
      <c r="B28" s="39"/>
      <c r="C28" s="109" t="s">
        <v>69</v>
      </c>
      <c r="D28" s="25" t="s">
        <v>70</v>
      </c>
      <c r="E28" s="104">
        <f>E26*6.5</f>
        <v>671.45</v>
      </c>
      <c r="F28" s="68"/>
      <c r="G28" s="65"/>
      <c r="H28" s="47"/>
      <c r="I28" s="65"/>
      <c r="J28" s="65"/>
      <c r="K28" s="48">
        <f t="shared" si="1"/>
        <v>0</v>
      </c>
      <c r="L28" s="49">
        <f t="shared" si="2"/>
        <v>0</v>
      </c>
      <c r="M28" s="47">
        <f t="shared" si="3"/>
        <v>0</v>
      </c>
      <c r="N28" s="47">
        <f t="shared" si="4"/>
        <v>0</v>
      </c>
      <c r="O28" s="47">
        <f t="shared" si="5"/>
        <v>0</v>
      </c>
      <c r="P28" s="48">
        <f t="shared" si="6"/>
        <v>0</v>
      </c>
    </row>
    <row r="29" spans="1:16" x14ac:dyDescent="0.2">
      <c r="A29" s="38">
        <v>13</v>
      </c>
      <c r="B29" s="39"/>
      <c r="C29" s="109" t="s">
        <v>157</v>
      </c>
      <c r="D29" s="25" t="s">
        <v>72</v>
      </c>
      <c r="E29" s="104">
        <v>1</v>
      </c>
      <c r="F29" s="68"/>
      <c r="G29" s="65"/>
      <c r="H29" s="47"/>
      <c r="I29" s="65"/>
      <c r="J29" s="65"/>
      <c r="K29" s="48">
        <f t="shared" si="1"/>
        <v>0</v>
      </c>
      <c r="L29" s="49">
        <f t="shared" si="2"/>
        <v>0</v>
      </c>
      <c r="M29" s="47">
        <f t="shared" si="3"/>
        <v>0</v>
      </c>
      <c r="N29" s="47">
        <f t="shared" si="4"/>
        <v>0</v>
      </c>
      <c r="O29" s="47">
        <f t="shared" si="5"/>
        <v>0</v>
      </c>
      <c r="P29" s="48">
        <f t="shared" si="6"/>
        <v>0</v>
      </c>
    </row>
    <row r="30" spans="1:16" x14ac:dyDescent="0.2">
      <c r="A30" s="38">
        <v>14</v>
      </c>
      <c r="B30" s="39"/>
      <c r="C30" s="105" t="s">
        <v>158</v>
      </c>
      <c r="D30" s="25" t="s">
        <v>63</v>
      </c>
      <c r="E30" s="104">
        <f>E26</f>
        <v>103.3</v>
      </c>
      <c r="F30" s="68"/>
      <c r="G30" s="65"/>
      <c r="H30" s="47">
        <f t="shared" ref="H30" si="10">ROUND(F30*G30,2)</f>
        <v>0</v>
      </c>
      <c r="I30" s="65"/>
      <c r="J30" s="65"/>
      <c r="K30" s="48">
        <f t="shared" si="1"/>
        <v>0</v>
      </c>
      <c r="L30" s="49">
        <f t="shared" si="2"/>
        <v>0</v>
      </c>
      <c r="M30" s="47">
        <f t="shared" si="3"/>
        <v>0</v>
      </c>
      <c r="N30" s="47">
        <f t="shared" si="4"/>
        <v>0</v>
      </c>
      <c r="O30" s="47">
        <f t="shared" si="5"/>
        <v>0</v>
      </c>
      <c r="P30" s="48">
        <f t="shared" si="6"/>
        <v>0</v>
      </c>
    </row>
    <row r="31" spans="1:16" ht="20.399999999999999" x14ac:dyDescent="0.2">
      <c r="A31" s="38">
        <v>15</v>
      </c>
      <c r="B31" s="39"/>
      <c r="C31" s="109" t="s">
        <v>68</v>
      </c>
      <c r="D31" s="25" t="s">
        <v>63</v>
      </c>
      <c r="E31" s="104">
        <f>E30*1.25</f>
        <v>129.13</v>
      </c>
      <c r="F31" s="68"/>
      <c r="G31" s="65"/>
      <c r="H31" s="47"/>
      <c r="I31" s="65"/>
      <c r="J31" s="65"/>
      <c r="K31" s="48">
        <f t="shared" si="1"/>
        <v>0</v>
      </c>
      <c r="L31" s="49">
        <f t="shared" si="2"/>
        <v>0</v>
      </c>
      <c r="M31" s="47">
        <f t="shared" si="3"/>
        <v>0</v>
      </c>
      <c r="N31" s="47">
        <f t="shared" si="4"/>
        <v>0</v>
      </c>
      <c r="O31" s="47">
        <f t="shared" si="5"/>
        <v>0</v>
      </c>
      <c r="P31" s="48">
        <f t="shared" si="6"/>
        <v>0</v>
      </c>
    </row>
    <row r="32" spans="1:16" x14ac:dyDescent="0.2">
      <c r="A32" s="38">
        <v>16</v>
      </c>
      <c r="B32" s="39"/>
      <c r="C32" s="109" t="s">
        <v>69</v>
      </c>
      <c r="D32" s="25" t="s">
        <v>70</v>
      </c>
      <c r="E32" s="104">
        <f>E30*5</f>
        <v>516.5</v>
      </c>
      <c r="F32" s="68"/>
      <c r="G32" s="65"/>
      <c r="H32" s="47"/>
      <c r="I32" s="65"/>
      <c r="J32" s="65"/>
      <c r="K32" s="48">
        <f t="shared" si="1"/>
        <v>0</v>
      </c>
      <c r="L32" s="49">
        <f t="shared" si="2"/>
        <v>0</v>
      </c>
      <c r="M32" s="47">
        <f t="shared" si="3"/>
        <v>0</v>
      </c>
      <c r="N32" s="47">
        <f t="shared" si="4"/>
        <v>0</v>
      </c>
      <c r="O32" s="47">
        <f t="shared" si="5"/>
        <v>0</v>
      </c>
      <c r="P32" s="48">
        <f t="shared" si="6"/>
        <v>0</v>
      </c>
    </row>
    <row r="33" spans="1:16" ht="10.8" thickBot="1" x14ac:dyDescent="0.25">
      <c r="A33" s="38">
        <v>17</v>
      </c>
      <c r="B33" s="39"/>
      <c r="C33" s="109" t="s">
        <v>71</v>
      </c>
      <c r="D33" s="25" t="s">
        <v>72</v>
      </c>
      <c r="E33" s="104">
        <v>1</v>
      </c>
      <c r="F33" s="68"/>
      <c r="G33" s="65"/>
      <c r="H33" s="47"/>
      <c r="I33" s="65"/>
      <c r="J33" s="65"/>
      <c r="K33" s="48">
        <f t="shared" si="1"/>
        <v>0</v>
      </c>
      <c r="L33" s="49">
        <f t="shared" si="2"/>
        <v>0</v>
      </c>
      <c r="M33" s="47">
        <f t="shared" si="3"/>
        <v>0</v>
      </c>
      <c r="N33" s="47">
        <f t="shared" si="4"/>
        <v>0</v>
      </c>
      <c r="O33" s="47">
        <f t="shared" si="5"/>
        <v>0</v>
      </c>
      <c r="P33" s="48">
        <f t="shared" si="6"/>
        <v>0</v>
      </c>
    </row>
    <row r="34" spans="1:16" ht="10.8" thickBot="1" x14ac:dyDescent="0.25">
      <c r="A34" s="162" t="s">
        <v>105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4"/>
      <c r="L34" s="69">
        <f>SUM(L14:L33)</f>
        <v>0</v>
      </c>
      <c r="M34" s="70">
        <f>SUM(M14:M33)</f>
        <v>0</v>
      </c>
      <c r="N34" s="70">
        <f>SUM(N14:N33)</f>
        <v>0</v>
      </c>
      <c r="O34" s="70">
        <f>SUM(O14:O33)</f>
        <v>0</v>
      </c>
      <c r="P34" s="71">
        <f>SUM(P14:P33)</f>
        <v>0</v>
      </c>
    </row>
    <row r="35" spans="1:16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" t="s">
        <v>14</v>
      </c>
      <c r="B37" s="17"/>
      <c r="C37" s="161">
        <f>'Kops a'!C33:H33</f>
        <v>0</v>
      </c>
      <c r="D37" s="161"/>
      <c r="E37" s="161"/>
      <c r="F37" s="161"/>
      <c r="G37" s="161"/>
      <c r="H37" s="161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17"/>
      <c r="B38" s="17"/>
      <c r="C38" s="117" t="s">
        <v>15</v>
      </c>
      <c r="D38" s="117"/>
      <c r="E38" s="117"/>
      <c r="F38" s="117"/>
      <c r="G38" s="117"/>
      <c r="H38" s="117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x14ac:dyDescent="0.2">
      <c r="A40" s="88" t="str">
        <f>'Kops a'!A36</f>
        <v xml:space="preserve">Tāme sastādīta </v>
      </c>
      <c r="B40" s="89"/>
      <c r="C40" s="89"/>
      <c r="D40" s="89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2">
      <c r="A42" s="1" t="s">
        <v>37</v>
      </c>
      <c r="B42" s="17"/>
      <c r="C42" s="161">
        <f>'Kops a'!C38:H38</f>
        <v>0</v>
      </c>
      <c r="D42" s="161"/>
      <c r="E42" s="161"/>
      <c r="F42" s="161"/>
      <c r="G42" s="161"/>
      <c r="H42" s="161"/>
      <c r="I42" s="17"/>
      <c r="J42" s="17"/>
      <c r="K42" s="17"/>
      <c r="L42" s="17"/>
      <c r="M42" s="17"/>
      <c r="N42" s="17"/>
      <c r="O42" s="17"/>
      <c r="P42" s="17"/>
    </row>
    <row r="43" spans="1:16" x14ac:dyDescent="0.2">
      <c r="A43" s="17"/>
      <c r="B43" s="17"/>
      <c r="C43" s="117" t="s">
        <v>15</v>
      </c>
      <c r="D43" s="117"/>
      <c r="E43" s="117"/>
      <c r="F43" s="117"/>
      <c r="G43" s="117"/>
      <c r="H43" s="117"/>
      <c r="I43" s="17"/>
      <c r="J43" s="17"/>
      <c r="K43" s="17"/>
      <c r="L43" s="17"/>
      <c r="M43" s="17"/>
      <c r="N43" s="17"/>
      <c r="O43" s="17"/>
      <c r="P43" s="17"/>
    </row>
    <row r="44" spans="1:16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x14ac:dyDescent="0.2">
      <c r="A45" s="88" t="s">
        <v>54</v>
      </c>
      <c r="B45" s="89"/>
      <c r="C45" s="93">
        <f>'Kops a'!C41</f>
        <v>0</v>
      </c>
      <c r="D45" s="50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43:H43"/>
    <mergeCell ref="C4:I4"/>
    <mergeCell ref="F12:K12"/>
    <mergeCell ref="J9:M9"/>
    <mergeCell ref="D8:L8"/>
    <mergeCell ref="A34:K34"/>
    <mergeCell ref="C37:H37"/>
    <mergeCell ref="C38:H38"/>
    <mergeCell ref="C42:H42"/>
  </mergeCells>
  <conditionalFormatting sqref="I14:J33 A14:G33">
    <cfRule type="cellIs" dxfId="95" priority="30" operator="equal">
      <formula>0</formula>
    </cfRule>
  </conditionalFormatting>
  <conditionalFormatting sqref="N9:O9 K14:P33 H14:H33">
    <cfRule type="cellIs" dxfId="94" priority="29" operator="equal">
      <formula>0</formula>
    </cfRule>
  </conditionalFormatting>
  <conditionalFormatting sqref="C2:I2">
    <cfRule type="cellIs" dxfId="93" priority="26" operator="equal">
      <formula>0</formula>
    </cfRule>
  </conditionalFormatting>
  <conditionalFormatting sqref="O10">
    <cfRule type="cellIs" dxfId="92" priority="25" operator="equal">
      <formula>"20__. gada __. _________"</formula>
    </cfRule>
  </conditionalFormatting>
  <conditionalFormatting sqref="A34:K34">
    <cfRule type="containsText" dxfId="91" priority="24" operator="containsText" text="Tiešās izmaksas kopā, t. sk. darba devēja sociālais nodoklis __.__% ">
      <formula>NOT(ISERROR(SEARCH("Tiešās izmaksas kopā, t. sk. darba devēja sociālais nodoklis __.__% ",A34)))</formula>
    </cfRule>
  </conditionalFormatting>
  <conditionalFormatting sqref="L34:P34">
    <cfRule type="cellIs" dxfId="90" priority="19" operator="equal">
      <formula>0</formula>
    </cfRule>
  </conditionalFormatting>
  <conditionalFormatting sqref="C4:I4">
    <cfRule type="cellIs" dxfId="89" priority="18" operator="equal">
      <formula>0</formula>
    </cfRule>
  </conditionalFormatting>
  <conditionalFormatting sqref="D5:L8">
    <cfRule type="cellIs" dxfId="88" priority="15" operator="equal">
      <formula>0</formula>
    </cfRule>
  </conditionalFormatting>
  <conditionalFormatting sqref="P10">
    <cfRule type="cellIs" dxfId="87" priority="11" operator="equal">
      <formula>"20__. gada __. _________"</formula>
    </cfRule>
  </conditionalFormatting>
  <conditionalFormatting sqref="C42:H42">
    <cfRule type="cellIs" dxfId="86" priority="8" operator="equal">
      <formula>0</formula>
    </cfRule>
  </conditionalFormatting>
  <conditionalFormatting sqref="C37:H37">
    <cfRule type="cellIs" dxfId="85" priority="7" operator="equal">
      <formula>0</formula>
    </cfRule>
  </conditionalFormatting>
  <conditionalFormatting sqref="C42:H42 C45 C37:H37">
    <cfRule type="cellIs" dxfId="84" priority="6" operator="equal">
      <formula>0</formula>
    </cfRule>
  </conditionalFormatting>
  <conditionalFormatting sqref="D1">
    <cfRule type="cellIs" dxfId="83" priority="5" operator="equal">
      <formula>0</formula>
    </cfRule>
  </conditionalFormatting>
  <conditionalFormatting sqref="A9">
    <cfRule type="containsText" dxfId="82" priority="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pageSetup scale="87" fitToHeight="0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0B610FE1-6F17-46AF-982B-27B20E80701D}">
            <xm:f>NOT(ISERROR(SEARCH("Tāme sastādīta ____. gada ___. ______________",A40)))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A40</xm:sqref>
        </x14:conditionalFormatting>
        <x14:conditionalFormatting xmlns:xm="http://schemas.microsoft.com/office/excel/2006/main">
          <x14:cfRule type="containsText" priority="9" operator="containsText" id="{F3EAEDA8-031E-4BF8-B71A-4A6D64C3BFEB}">
            <xm:f>NOT(ISERROR(SEARCH("Sertifikāta Nr. _________________________________",A45)))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59218-F37C-4C76-8CBC-80FF1A169B86}">
  <sheetPr codeName="Sheet7">
    <pageSetUpPr fitToPage="1"/>
  </sheetPr>
  <dimension ref="A1:P147"/>
  <sheetViews>
    <sheetView topLeftCell="A112" workbookViewId="0">
      <selection activeCell="I130" sqref="I130:J134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1">
        <f>'Kops a'!A19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6" t="s">
        <v>359</v>
      </c>
      <c r="D2" s="166"/>
      <c r="E2" s="166"/>
      <c r="F2" s="166"/>
      <c r="G2" s="166"/>
      <c r="H2" s="166"/>
      <c r="I2" s="166"/>
      <c r="J2" s="29"/>
    </row>
    <row r="3" spans="1:16" x14ac:dyDescent="0.2">
      <c r="A3" s="30"/>
      <c r="B3" s="30"/>
      <c r="C3" s="156" t="s">
        <v>17</v>
      </c>
      <c r="D3" s="156"/>
      <c r="E3" s="156"/>
      <c r="F3" s="156"/>
      <c r="G3" s="156"/>
      <c r="H3" s="156"/>
      <c r="I3" s="156"/>
      <c r="J3" s="30"/>
    </row>
    <row r="4" spans="1:16" x14ac:dyDescent="0.2">
      <c r="A4" s="30"/>
      <c r="B4" s="30"/>
      <c r="C4" s="167" t="s">
        <v>52</v>
      </c>
      <c r="D4" s="167"/>
      <c r="E4" s="167"/>
      <c r="F4" s="167"/>
      <c r="G4" s="167"/>
      <c r="H4" s="167"/>
      <c r="I4" s="167"/>
      <c r="J4" s="30"/>
    </row>
    <row r="5" spans="1:16" x14ac:dyDescent="0.2">
      <c r="A5" s="23"/>
      <c r="B5" s="23"/>
      <c r="C5" s="27" t="s">
        <v>5</v>
      </c>
      <c r="D5" s="179" t="str">
        <f>'Kops a'!D6</f>
        <v>Daudzdzīvokļu dzīvojamās mājas vienkāršotas fasādes atjaunošana</v>
      </c>
      <c r="E5" s="179"/>
      <c r="F5" s="179"/>
      <c r="G5" s="179"/>
      <c r="H5" s="179"/>
      <c r="I5" s="179"/>
      <c r="J5" s="179"/>
      <c r="K5" s="179"/>
      <c r="L5" s="179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79" t="str">
        <f>'Kops a'!D7</f>
        <v>Daudzdzīvokļu dzīvojamās mājas, Vīgriežu ielā 34, Jelgavā vienkāršotas fasādes atjaunošana</v>
      </c>
      <c r="E6" s="179"/>
      <c r="F6" s="179"/>
      <c r="G6" s="179"/>
      <c r="H6" s="179"/>
      <c r="I6" s="179"/>
      <c r="J6" s="179"/>
      <c r="K6" s="179"/>
      <c r="L6" s="179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79" t="str">
        <f>'Kops a'!D8</f>
        <v>Vīgriežu iela 34, Jelgava</v>
      </c>
      <c r="E7" s="179"/>
      <c r="F7" s="179"/>
      <c r="G7" s="179"/>
      <c r="H7" s="179"/>
      <c r="I7" s="179"/>
      <c r="J7" s="179"/>
      <c r="K7" s="179"/>
      <c r="L7" s="179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79">
        <f>'Kops a'!D9</f>
        <v>0</v>
      </c>
      <c r="E8" s="179"/>
      <c r="F8" s="179"/>
      <c r="G8" s="179"/>
      <c r="H8" s="179"/>
      <c r="I8" s="179"/>
      <c r="J8" s="179"/>
      <c r="K8" s="179"/>
      <c r="L8" s="179"/>
      <c r="M8" s="17"/>
      <c r="N8" s="17"/>
      <c r="O8" s="17"/>
      <c r="P8" s="17"/>
    </row>
    <row r="9" spans="1:16" ht="11.25" customHeight="1" x14ac:dyDescent="0.2">
      <c r="A9" s="165" t="s">
        <v>60</v>
      </c>
      <c r="B9" s="165"/>
      <c r="C9" s="165"/>
      <c r="D9" s="165"/>
      <c r="E9" s="165"/>
      <c r="F9" s="165"/>
      <c r="G9" s="165"/>
      <c r="H9" s="165"/>
      <c r="I9" s="165"/>
      <c r="J9" s="171" t="s">
        <v>39</v>
      </c>
      <c r="K9" s="171"/>
      <c r="L9" s="171"/>
      <c r="M9" s="171"/>
      <c r="N9" s="178">
        <f>P135</f>
        <v>0</v>
      </c>
      <c r="O9" s="178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1"/>
      <c r="P10" s="90" t="str">
        <f>A141</f>
        <v xml:space="preserve">Tāme sastādīta 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34" t="s">
        <v>23</v>
      </c>
      <c r="B12" s="173" t="s">
        <v>40</v>
      </c>
      <c r="C12" s="169" t="s">
        <v>41</v>
      </c>
      <c r="D12" s="176" t="s">
        <v>42</v>
      </c>
      <c r="E12" s="159" t="s">
        <v>43</v>
      </c>
      <c r="F12" s="168" t="s">
        <v>44</v>
      </c>
      <c r="G12" s="169"/>
      <c r="H12" s="169"/>
      <c r="I12" s="169"/>
      <c r="J12" s="169"/>
      <c r="K12" s="170"/>
      <c r="L12" s="168" t="s">
        <v>45</v>
      </c>
      <c r="M12" s="169"/>
      <c r="N12" s="169"/>
      <c r="O12" s="169"/>
      <c r="P12" s="170"/>
    </row>
    <row r="13" spans="1:16" ht="126.75" customHeight="1" thickBot="1" x14ac:dyDescent="0.25">
      <c r="A13" s="172"/>
      <c r="B13" s="174"/>
      <c r="C13" s="175"/>
      <c r="D13" s="177"/>
      <c r="E13" s="160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106">
        <v>1</v>
      </c>
      <c r="B14" s="107"/>
      <c r="C14" s="108" t="s">
        <v>61</v>
      </c>
      <c r="D14" s="25"/>
      <c r="E14" s="104"/>
      <c r="F14" s="68"/>
      <c r="G14" s="65"/>
      <c r="H14" s="47"/>
      <c r="I14" s="65"/>
      <c r="J14" s="65"/>
      <c r="K14" s="66">
        <f>SUM(H14:J14)</f>
        <v>0</v>
      </c>
      <c r="L14" s="68">
        <f>ROUND(E14*F14,2)</f>
        <v>0</v>
      </c>
      <c r="M14" s="65">
        <f>ROUND(H14*E14,2)</f>
        <v>0</v>
      </c>
      <c r="N14" s="65">
        <f>ROUND(I14*E14,2)</f>
        <v>0</v>
      </c>
      <c r="O14" s="65">
        <f>ROUND(J14*E14,2)</f>
        <v>0</v>
      </c>
      <c r="P14" s="66">
        <f>SUM(M14:O14)</f>
        <v>0</v>
      </c>
    </row>
    <row r="15" spans="1:16" x14ac:dyDescent="0.2">
      <c r="A15" s="38">
        <v>1</v>
      </c>
      <c r="B15" s="39"/>
      <c r="C15" s="105" t="s">
        <v>264</v>
      </c>
      <c r="D15" s="25" t="s">
        <v>108</v>
      </c>
      <c r="E15" s="104">
        <v>10</v>
      </c>
      <c r="F15" s="68"/>
      <c r="G15" s="65"/>
      <c r="H15" s="47">
        <f t="shared" ref="H15:H25" si="0">ROUND(F15*G15,2)</f>
        <v>0</v>
      </c>
      <c r="I15" s="65"/>
      <c r="J15" s="65">
        <f t="shared" ref="J15:J25" si="1">ROUND(H15*0.07,2)</f>
        <v>0</v>
      </c>
      <c r="K15" s="48">
        <f t="shared" ref="K15:K72" si="2">SUM(H15:J15)</f>
        <v>0</v>
      </c>
      <c r="L15" s="49">
        <f t="shared" ref="L15:L72" si="3">ROUND(E15*F15,2)</f>
        <v>0</v>
      </c>
      <c r="M15" s="47">
        <f t="shared" ref="M15:M72" si="4">ROUND(H15*E15,2)</f>
        <v>0</v>
      </c>
      <c r="N15" s="47">
        <f t="shared" ref="N15:N72" si="5">ROUND(I15*E15,2)</f>
        <v>0</v>
      </c>
      <c r="O15" s="47">
        <f t="shared" ref="O15:O72" si="6">ROUND(J15*E15,2)</f>
        <v>0</v>
      </c>
      <c r="P15" s="48">
        <f t="shared" ref="P15:P72" si="7">SUM(M15:O15)</f>
        <v>0</v>
      </c>
    </row>
    <row r="16" spans="1:16" x14ac:dyDescent="0.2">
      <c r="A16" s="38">
        <v>2</v>
      </c>
      <c r="B16" s="39"/>
      <c r="C16" s="105" t="s">
        <v>265</v>
      </c>
      <c r="D16" s="25" t="s">
        <v>108</v>
      </c>
      <c r="E16" s="104">
        <v>10</v>
      </c>
      <c r="F16" s="68"/>
      <c r="G16" s="65"/>
      <c r="H16" s="47">
        <f t="shared" si="0"/>
        <v>0</v>
      </c>
      <c r="I16" s="65"/>
      <c r="J16" s="65">
        <f t="shared" si="1"/>
        <v>0</v>
      </c>
      <c r="K16" s="48">
        <f t="shared" si="2"/>
        <v>0</v>
      </c>
      <c r="L16" s="49">
        <f t="shared" si="3"/>
        <v>0</v>
      </c>
      <c r="M16" s="47">
        <f t="shared" si="4"/>
        <v>0</v>
      </c>
      <c r="N16" s="47">
        <f t="shared" si="5"/>
        <v>0</v>
      </c>
      <c r="O16" s="47">
        <f t="shared" si="6"/>
        <v>0</v>
      </c>
      <c r="P16" s="48">
        <f t="shared" si="7"/>
        <v>0</v>
      </c>
    </row>
    <row r="17" spans="1:16" x14ac:dyDescent="0.2">
      <c r="A17" s="38">
        <v>3</v>
      </c>
      <c r="B17" s="39"/>
      <c r="C17" s="105" t="s">
        <v>266</v>
      </c>
      <c r="D17" s="25" t="s">
        <v>108</v>
      </c>
      <c r="E17" s="104">
        <v>8</v>
      </c>
      <c r="F17" s="68"/>
      <c r="G17" s="65"/>
      <c r="H17" s="47">
        <f t="shared" si="0"/>
        <v>0</v>
      </c>
      <c r="I17" s="65"/>
      <c r="J17" s="65">
        <f t="shared" si="1"/>
        <v>0</v>
      </c>
      <c r="K17" s="48">
        <f t="shared" si="2"/>
        <v>0</v>
      </c>
      <c r="L17" s="49">
        <f t="shared" si="3"/>
        <v>0</v>
      </c>
      <c r="M17" s="47">
        <f t="shared" si="4"/>
        <v>0</v>
      </c>
      <c r="N17" s="47">
        <f t="shared" si="5"/>
        <v>0</v>
      </c>
      <c r="O17" s="47">
        <f t="shared" si="6"/>
        <v>0</v>
      </c>
      <c r="P17" s="48">
        <f t="shared" si="7"/>
        <v>0</v>
      </c>
    </row>
    <row r="18" spans="1:16" x14ac:dyDescent="0.2">
      <c r="A18" s="38">
        <v>4</v>
      </c>
      <c r="B18" s="39"/>
      <c r="C18" s="105" t="s">
        <v>267</v>
      </c>
      <c r="D18" s="25" t="s">
        <v>108</v>
      </c>
      <c r="E18" s="104">
        <v>14</v>
      </c>
      <c r="F18" s="68"/>
      <c r="G18" s="65"/>
      <c r="H18" s="47">
        <f t="shared" si="0"/>
        <v>0</v>
      </c>
      <c r="I18" s="65"/>
      <c r="J18" s="65">
        <f t="shared" si="1"/>
        <v>0</v>
      </c>
      <c r="K18" s="48">
        <f t="shared" si="2"/>
        <v>0</v>
      </c>
      <c r="L18" s="49">
        <f t="shared" si="3"/>
        <v>0</v>
      </c>
      <c r="M18" s="47">
        <f t="shared" si="4"/>
        <v>0</v>
      </c>
      <c r="N18" s="47">
        <f t="shared" si="5"/>
        <v>0</v>
      </c>
      <c r="O18" s="47">
        <f t="shared" si="6"/>
        <v>0</v>
      </c>
      <c r="P18" s="48">
        <f t="shared" si="7"/>
        <v>0</v>
      </c>
    </row>
    <row r="19" spans="1:16" x14ac:dyDescent="0.2">
      <c r="A19" s="38">
        <v>5</v>
      </c>
      <c r="B19" s="39"/>
      <c r="C19" s="105" t="s">
        <v>268</v>
      </c>
      <c r="D19" s="25" t="s">
        <v>108</v>
      </c>
      <c r="E19" s="104">
        <v>8</v>
      </c>
      <c r="F19" s="68"/>
      <c r="G19" s="65"/>
      <c r="H19" s="47">
        <f t="shared" si="0"/>
        <v>0</v>
      </c>
      <c r="I19" s="65"/>
      <c r="J19" s="65">
        <f t="shared" si="1"/>
        <v>0</v>
      </c>
      <c r="K19" s="48">
        <f t="shared" si="2"/>
        <v>0</v>
      </c>
      <c r="L19" s="49">
        <f t="shared" si="3"/>
        <v>0</v>
      </c>
      <c r="M19" s="47">
        <f t="shared" si="4"/>
        <v>0</v>
      </c>
      <c r="N19" s="47">
        <f t="shared" si="5"/>
        <v>0</v>
      </c>
      <c r="O19" s="47">
        <f t="shared" si="6"/>
        <v>0</v>
      </c>
      <c r="P19" s="48">
        <f t="shared" si="7"/>
        <v>0</v>
      </c>
    </row>
    <row r="20" spans="1:16" x14ac:dyDescent="0.2">
      <c r="A20" s="38">
        <v>6</v>
      </c>
      <c r="B20" s="39"/>
      <c r="C20" s="105" t="s">
        <v>269</v>
      </c>
      <c r="D20" s="25" t="s">
        <v>95</v>
      </c>
      <c r="E20" s="104">
        <v>295.5</v>
      </c>
      <c r="F20" s="68"/>
      <c r="G20" s="65"/>
      <c r="H20" s="47">
        <f t="shared" si="0"/>
        <v>0</v>
      </c>
      <c r="I20" s="65"/>
      <c r="J20" s="65">
        <f t="shared" si="1"/>
        <v>0</v>
      </c>
      <c r="K20" s="48">
        <f t="shared" si="2"/>
        <v>0</v>
      </c>
      <c r="L20" s="49">
        <f t="shared" si="3"/>
        <v>0</v>
      </c>
      <c r="M20" s="47">
        <f t="shared" si="4"/>
        <v>0</v>
      </c>
      <c r="N20" s="47">
        <f t="shared" si="5"/>
        <v>0</v>
      </c>
      <c r="O20" s="47">
        <f t="shared" si="6"/>
        <v>0</v>
      </c>
      <c r="P20" s="48">
        <f t="shared" si="7"/>
        <v>0</v>
      </c>
    </row>
    <row r="21" spans="1:16" x14ac:dyDescent="0.2">
      <c r="A21" s="38">
        <v>7</v>
      </c>
      <c r="B21" s="39"/>
      <c r="C21" s="105" t="s">
        <v>270</v>
      </c>
      <c r="D21" s="25" t="s">
        <v>108</v>
      </c>
      <c r="E21" s="104">
        <v>4</v>
      </c>
      <c r="F21" s="68"/>
      <c r="G21" s="65"/>
      <c r="H21" s="47">
        <f t="shared" si="0"/>
        <v>0</v>
      </c>
      <c r="I21" s="65"/>
      <c r="J21" s="65">
        <f t="shared" si="1"/>
        <v>0</v>
      </c>
      <c r="K21" s="48">
        <f t="shared" si="2"/>
        <v>0</v>
      </c>
      <c r="L21" s="49">
        <f t="shared" si="3"/>
        <v>0</v>
      </c>
      <c r="M21" s="47">
        <f t="shared" si="4"/>
        <v>0</v>
      </c>
      <c r="N21" s="47">
        <f t="shared" si="5"/>
        <v>0</v>
      </c>
      <c r="O21" s="47">
        <f t="shared" si="6"/>
        <v>0</v>
      </c>
      <c r="P21" s="48">
        <f t="shared" si="7"/>
        <v>0</v>
      </c>
    </row>
    <row r="22" spans="1:16" x14ac:dyDescent="0.2">
      <c r="A22" s="38">
        <v>8</v>
      </c>
      <c r="B22" s="39"/>
      <c r="C22" s="105" t="s">
        <v>271</v>
      </c>
      <c r="D22" s="25" t="s">
        <v>108</v>
      </c>
      <c r="E22" s="104">
        <v>4</v>
      </c>
      <c r="F22" s="68"/>
      <c r="G22" s="65"/>
      <c r="H22" s="47">
        <f t="shared" si="0"/>
        <v>0</v>
      </c>
      <c r="I22" s="65"/>
      <c r="J22" s="65">
        <f t="shared" si="1"/>
        <v>0</v>
      </c>
      <c r="K22" s="48">
        <f t="shared" si="2"/>
        <v>0</v>
      </c>
      <c r="L22" s="49">
        <f t="shared" si="3"/>
        <v>0</v>
      </c>
      <c r="M22" s="47">
        <f t="shared" si="4"/>
        <v>0</v>
      </c>
      <c r="N22" s="47">
        <f t="shared" si="5"/>
        <v>0</v>
      </c>
      <c r="O22" s="47">
        <f t="shared" si="6"/>
        <v>0</v>
      </c>
      <c r="P22" s="48">
        <f t="shared" si="7"/>
        <v>0</v>
      </c>
    </row>
    <row r="23" spans="1:16" x14ac:dyDescent="0.2">
      <c r="A23" s="38">
        <v>9</v>
      </c>
      <c r="B23" s="39"/>
      <c r="C23" s="105" t="s">
        <v>272</v>
      </c>
      <c r="D23" s="25" t="s">
        <v>108</v>
      </c>
      <c r="E23" s="104">
        <v>4</v>
      </c>
      <c r="F23" s="68"/>
      <c r="G23" s="65"/>
      <c r="H23" s="47">
        <f t="shared" si="0"/>
        <v>0</v>
      </c>
      <c r="I23" s="65"/>
      <c r="J23" s="65">
        <f t="shared" si="1"/>
        <v>0</v>
      </c>
      <c r="K23" s="48">
        <f t="shared" si="2"/>
        <v>0</v>
      </c>
      <c r="L23" s="49">
        <f t="shared" si="3"/>
        <v>0</v>
      </c>
      <c r="M23" s="47">
        <f t="shared" si="4"/>
        <v>0</v>
      </c>
      <c r="N23" s="47">
        <f t="shared" si="5"/>
        <v>0</v>
      </c>
      <c r="O23" s="47">
        <f t="shared" si="6"/>
        <v>0</v>
      </c>
      <c r="P23" s="48">
        <f t="shared" si="7"/>
        <v>0</v>
      </c>
    </row>
    <row r="24" spans="1:16" x14ac:dyDescent="0.2">
      <c r="A24" s="38">
        <v>10</v>
      </c>
      <c r="B24" s="39"/>
      <c r="C24" s="105" t="s">
        <v>273</v>
      </c>
      <c r="D24" s="25" t="s">
        <v>108</v>
      </c>
      <c r="E24" s="104">
        <v>8</v>
      </c>
      <c r="F24" s="68"/>
      <c r="G24" s="65"/>
      <c r="H24" s="47">
        <f t="shared" si="0"/>
        <v>0</v>
      </c>
      <c r="I24" s="65"/>
      <c r="J24" s="65">
        <f t="shared" si="1"/>
        <v>0</v>
      </c>
      <c r="K24" s="48">
        <f t="shared" si="2"/>
        <v>0</v>
      </c>
      <c r="L24" s="49">
        <f t="shared" si="3"/>
        <v>0</v>
      </c>
      <c r="M24" s="47">
        <f t="shared" si="4"/>
        <v>0</v>
      </c>
      <c r="N24" s="47">
        <f t="shared" si="5"/>
        <v>0</v>
      </c>
      <c r="O24" s="47">
        <f t="shared" si="6"/>
        <v>0</v>
      </c>
      <c r="P24" s="48">
        <f t="shared" si="7"/>
        <v>0</v>
      </c>
    </row>
    <row r="25" spans="1:16" x14ac:dyDescent="0.2">
      <c r="A25" s="38">
        <v>11</v>
      </c>
      <c r="B25" s="39"/>
      <c r="C25" s="105" t="s">
        <v>274</v>
      </c>
      <c r="D25" s="25" t="s">
        <v>108</v>
      </c>
      <c r="E25" s="104">
        <v>8</v>
      </c>
      <c r="F25" s="68"/>
      <c r="G25" s="65"/>
      <c r="H25" s="47">
        <f t="shared" si="0"/>
        <v>0</v>
      </c>
      <c r="I25" s="65"/>
      <c r="J25" s="65">
        <f t="shared" si="1"/>
        <v>0</v>
      </c>
      <c r="K25" s="48">
        <f t="shared" si="2"/>
        <v>0</v>
      </c>
      <c r="L25" s="49">
        <f t="shared" si="3"/>
        <v>0</v>
      </c>
      <c r="M25" s="47">
        <f t="shared" si="4"/>
        <v>0</v>
      </c>
      <c r="N25" s="47">
        <f t="shared" si="5"/>
        <v>0</v>
      </c>
      <c r="O25" s="47">
        <f t="shared" si="6"/>
        <v>0</v>
      </c>
      <c r="P25" s="48">
        <f t="shared" si="7"/>
        <v>0</v>
      </c>
    </row>
    <row r="26" spans="1:16" x14ac:dyDescent="0.2">
      <c r="A26" s="106">
        <v>2</v>
      </c>
      <c r="B26" s="107"/>
      <c r="C26" s="108" t="s">
        <v>275</v>
      </c>
      <c r="D26" s="25"/>
      <c r="E26" s="104"/>
      <c r="F26" s="68"/>
      <c r="G26" s="65"/>
      <c r="H26" s="47"/>
      <c r="I26" s="65"/>
      <c r="J26" s="65"/>
      <c r="K26" s="48">
        <f t="shared" si="2"/>
        <v>0</v>
      </c>
      <c r="L26" s="49">
        <f t="shared" si="3"/>
        <v>0</v>
      </c>
      <c r="M26" s="47">
        <f t="shared" si="4"/>
        <v>0</v>
      </c>
      <c r="N26" s="47">
        <f t="shared" si="5"/>
        <v>0</v>
      </c>
      <c r="O26" s="47">
        <f t="shared" si="6"/>
        <v>0</v>
      </c>
      <c r="P26" s="48">
        <f t="shared" si="7"/>
        <v>0</v>
      </c>
    </row>
    <row r="27" spans="1:16" ht="20.399999999999999" x14ac:dyDescent="0.2">
      <c r="A27" s="38">
        <v>1</v>
      </c>
      <c r="B27" s="39"/>
      <c r="C27" s="105" t="s">
        <v>276</v>
      </c>
      <c r="D27" s="25" t="s">
        <v>277</v>
      </c>
      <c r="E27" s="104">
        <f>E28</f>
        <v>8</v>
      </c>
      <c r="F27" s="68"/>
      <c r="G27" s="65"/>
      <c r="H27" s="47">
        <f>ROUND(F27*G27,2)</f>
        <v>0</v>
      </c>
      <c r="I27" s="65"/>
      <c r="J27" s="65">
        <f t="shared" ref="J27:J37" si="8">ROUND(H27*0.07,2)</f>
        <v>0</v>
      </c>
      <c r="K27" s="48">
        <f t="shared" si="2"/>
        <v>0</v>
      </c>
      <c r="L27" s="49">
        <f t="shared" si="3"/>
        <v>0</v>
      </c>
      <c r="M27" s="47">
        <f t="shared" si="4"/>
        <v>0</v>
      </c>
      <c r="N27" s="47">
        <f t="shared" si="5"/>
        <v>0</v>
      </c>
      <c r="O27" s="47">
        <f t="shared" si="6"/>
        <v>0</v>
      </c>
      <c r="P27" s="48">
        <f t="shared" si="7"/>
        <v>0</v>
      </c>
    </row>
    <row r="28" spans="1:16" ht="20.399999999999999" x14ac:dyDescent="0.2">
      <c r="A28" s="38">
        <v>2</v>
      </c>
      <c r="B28" s="39"/>
      <c r="C28" s="109" t="s">
        <v>278</v>
      </c>
      <c r="D28" s="25" t="s">
        <v>277</v>
      </c>
      <c r="E28" s="104">
        <v>8</v>
      </c>
      <c r="F28" s="68"/>
      <c r="G28" s="65"/>
      <c r="H28" s="47"/>
      <c r="I28" s="65"/>
      <c r="J28" s="65"/>
      <c r="K28" s="48">
        <f t="shared" si="2"/>
        <v>0</v>
      </c>
      <c r="L28" s="49">
        <f t="shared" si="3"/>
        <v>0</v>
      </c>
      <c r="M28" s="47">
        <f t="shared" si="4"/>
        <v>0</v>
      </c>
      <c r="N28" s="47">
        <f t="shared" si="5"/>
        <v>0</v>
      </c>
      <c r="O28" s="47">
        <f t="shared" si="6"/>
        <v>0</v>
      </c>
      <c r="P28" s="48">
        <f t="shared" si="7"/>
        <v>0</v>
      </c>
    </row>
    <row r="29" spans="1:16" x14ac:dyDescent="0.2">
      <c r="A29" s="38">
        <v>3</v>
      </c>
      <c r="B29" s="39"/>
      <c r="C29" s="109" t="s">
        <v>279</v>
      </c>
      <c r="D29" s="25" t="s">
        <v>72</v>
      </c>
      <c r="E29" s="104">
        <v>1</v>
      </c>
      <c r="F29" s="68"/>
      <c r="G29" s="65"/>
      <c r="H29" s="47"/>
      <c r="I29" s="65"/>
      <c r="J29" s="65"/>
      <c r="K29" s="48">
        <f t="shared" si="2"/>
        <v>0</v>
      </c>
      <c r="L29" s="49">
        <f t="shared" si="3"/>
        <v>0</v>
      </c>
      <c r="M29" s="47">
        <f t="shared" si="4"/>
        <v>0</v>
      </c>
      <c r="N29" s="47">
        <f t="shared" si="5"/>
        <v>0</v>
      </c>
      <c r="O29" s="47">
        <f t="shared" si="6"/>
        <v>0</v>
      </c>
      <c r="P29" s="48">
        <f t="shared" si="7"/>
        <v>0</v>
      </c>
    </row>
    <row r="30" spans="1:16" x14ac:dyDescent="0.2">
      <c r="A30" s="38">
        <v>4</v>
      </c>
      <c r="B30" s="39"/>
      <c r="C30" s="109" t="s">
        <v>280</v>
      </c>
      <c r="D30" s="25" t="s">
        <v>72</v>
      </c>
      <c r="E30" s="104">
        <v>1</v>
      </c>
      <c r="F30" s="68"/>
      <c r="G30" s="65"/>
      <c r="H30" s="47"/>
      <c r="I30" s="65"/>
      <c r="J30" s="65"/>
      <c r="K30" s="48">
        <f t="shared" si="2"/>
        <v>0</v>
      </c>
      <c r="L30" s="49">
        <f t="shared" si="3"/>
        <v>0</v>
      </c>
      <c r="M30" s="47">
        <f t="shared" si="4"/>
        <v>0</v>
      </c>
      <c r="N30" s="47">
        <f t="shared" si="5"/>
        <v>0</v>
      </c>
      <c r="O30" s="47">
        <f t="shared" si="6"/>
        <v>0</v>
      </c>
      <c r="P30" s="48">
        <f t="shared" si="7"/>
        <v>0</v>
      </c>
    </row>
    <row r="31" spans="1:16" x14ac:dyDescent="0.2">
      <c r="A31" s="38">
        <v>5</v>
      </c>
      <c r="B31" s="39"/>
      <c r="C31" s="105" t="s">
        <v>281</v>
      </c>
      <c r="D31" s="25" t="s">
        <v>63</v>
      </c>
      <c r="E31" s="104">
        <v>2.4</v>
      </c>
      <c r="F31" s="68"/>
      <c r="G31" s="65"/>
      <c r="H31" s="47">
        <f>ROUND(F31*G31,2)</f>
        <v>0</v>
      </c>
      <c r="I31" s="65"/>
      <c r="J31" s="65"/>
      <c r="K31" s="48">
        <f t="shared" si="2"/>
        <v>0</v>
      </c>
      <c r="L31" s="49">
        <f t="shared" si="3"/>
        <v>0</v>
      </c>
      <c r="M31" s="47">
        <f t="shared" si="4"/>
        <v>0</v>
      </c>
      <c r="N31" s="47">
        <f t="shared" si="5"/>
        <v>0</v>
      </c>
      <c r="O31" s="47">
        <f t="shared" si="6"/>
        <v>0</v>
      </c>
      <c r="P31" s="48">
        <f t="shared" si="7"/>
        <v>0</v>
      </c>
    </row>
    <row r="32" spans="1:16" x14ac:dyDescent="0.2">
      <c r="A32" s="38">
        <v>6</v>
      </c>
      <c r="B32" s="39"/>
      <c r="C32" s="109" t="s">
        <v>282</v>
      </c>
      <c r="D32" s="25" t="s">
        <v>63</v>
      </c>
      <c r="E32" s="104">
        <v>1.32</v>
      </c>
      <c r="F32" s="68"/>
      <c r="G32" s="65"/>
      <c r="H32" s="47"/>
      <c r="I32" s="65"/>
      <c r="J32" s="65"/>
      <c r="K32" s="48">
        <f t="shared" si="2"/>
        <v>0</v>
      </c>
      <c r="L32" s="49">
        <f t="shared" si="3"/>
        <v>0</v>
      </c>
      <c r="M32" s="47">
        <f t="shared" si="4"/>
        <v>0</v>
      </c>
      <c r="N32" s="47">
        <f t="shared" si="5"/>
        <v>0</v>
      </c>
      <c r="O32" s="47">
        <f t="shared" si="6"/>
        <v>0</v>
      </c>
      <c r="P32" s="48">
        <f t="shared" si="7"/>
        <v>0</v>
      </c>
    </row>
    <row r="33" spans="1:16" x14ac:dyDescent="0.2">
      <c r="A33" s="38">
        <v>7</v>
      </c>
      <c r="B33" s="39"/>
      <c r="C33" s="109" t="s">
        <v>283</v>
      </c>
      <c r="D33" s="25" t="s">
        <v>70</v>
      </c>
      <c r="E33" s="104">
        <f>E32*6</f>
        <v>7.92</v>
      </c>
      <c r="F33" s="68"/>
      <c r="G33" s="65"/>
      <c r="H33" s="47"/>
      <c r="I33" s="65"/>
      <c r="J33" s="65"/>
      <c r="K33" s="48">
        <f t="shared" si="2"/>
        <v>0</v>
      </c>
      <c r="L33" s="49">
        <f t="shared" si="3"/>
        <v>0</v>
      </c>
      <c r="M33" s="47">
        <f t="shared" si="4"/>
        <v>0</v>
      </c>
      <c r="N33" s="47">
        <f t="shared" si="5"/>
        <v>0</v>
      </c>
      <c r="O33" s="47">
        <f t="shared" si="6"/>
        <v>0</v>
      </c>
      <c r="P33" s="48">
        <f t="shared" si="7"/>
        <v>0</v>
      </c>
    </row>
    <row r="34" spans="1:16" x14ac:dyDescent="0.2">
      <c r="A34" s="38">
        <v>8</v>
      </c>
      <c r="B34" s="39"/>
      <c r="C34" s="109" t="s">
        <v>284</v>
      </c>
      <c r="D34" s="25" t="s">
        <v>70</v>
      </c>
      <c r="E34" s="104">
        <f>E31*1.1</f>
        <v>2.64</v>
      </c>
      <c r="F34" s="68"/>
      <c r="G34" s="65"/>
      <c r="H34" s="47"/>
      <c r="I34" s="65"/>
      <c r="J34" s="65"/>
      <c r="K34" s="48">
        <f t="shared" si="2"/>
        <v>0</v>
      </c>
      <c r="L34" s="49">
        <f t="shared" si="3"/>
        <v>0</v>
      </c>
      <c r="M34" s="47">
        <f t="shared" si="4"/>
        <v>0</v>
      </c>
      <c r="N34" s="47">
        <f t="shared" si="5"/>
        <v>0</v>
      </c>
      <c r="O34" s="47">
        <f t="shared" si="6"/>
        <v>0</v>
      </c>
      <c r="P34" s="48">
        <f t="shared" si="7"/>
        <v>0</v>
      </c>
    </row>
    <row r="35" spans="1:16" ht="20.399999999999999" x14ac:dyDescent="0.2">
      <c r="A35" s="38">
        <v>9</v>
      </c>
      <c r="B35" s="39"/>
      <c r="C35" s="109" t="s">
        <v>285</v>
      </c>
      <c r="D35" s="25" t="s">
        <v>72</v>
      </c>
      <c r="E35" s="104">
        <v>1</v>
      </c>
      <c r="F35" s="68"/>
      <c r="G35" s="65"/>
      <c r="H35" s="47"/>
      <c r="I35" s="65"/>
      <c r="J35" s="65"/>
      <c r="K35" s="48">
        <f t="shared" si="2"/>
        <v>0</v>
      </c>
      <c r="L35" s="49">
        <f t="shared" si="3"/>
        <v>0</v>
      </c>
      <c r="M35" s="47">
        <f t="shared" si="4"/>
        <v>0</v>
      </c>
      <c r="N35" s="47">
        <f t="shared" si="5"/>
        <v>0</v>
      </c>
      <c r="O35" s="47">
        <f t="shared" si="6"/>
        <v>0</v>
      </c>
      <c r="P35" s="48">
        <f t="shared" si="7"/>
        <v>0</v>
      </c>
    </row>
    <row r="36" spans="1:16" ht="20.399999999999999" x14ac:dyDescent="0.2">
      <c r="A36" s="38">
        <v>10</v>
      </c>
      <c r="B36" s="39"/>
      <c r="C36" s="109" t="s">
        <v>286</v>
      </c>
      <c r="D36" s="25" t="s">
        <v>79</v>
      </c>
      <c r="E36" s="104">
        <f>E31*0.25</f>
        <v>0.6</v>
      </c>
      <c r="F36" s="68"/>
      <c r="G36" s="65"/>
      <c r="H36" s="47"/>
      <c r="I36" s="65"/>
      <c r="J36" s="65"/>
      <c r="K36" s="48">
        <f t="shared" si="2"/>
        <v>0</v>
      </c>
      <c r="L36" s="49">
        <f t="shared" si="3"/>
        <v>0</v>
      </c>
      <c r="M36" s="47">
        <f t="shared" si="4"/>
        <v>0</v>
      </c>
      <c r="N36" s="47">
        <f t="shared" si="5"/>
        <v>0</v>
      </c>
      <c r="O36" s="47">
        <f t="shared" si="6"/>
        <v>0</v>
      </c>
      <c r="P36" s="48">
        <f t="shared" si="7"/>
        <v>0</v>
      </c>
    </row>
    <row r="37" spans="1:16" ht="20.399999999999999" x14ac:dyDescent="0.2">
      <c r="A37" s="38">
        <v>11</v>
      </c>
      <c r="B37" s="39"/>
      <c r="C37" s="109" t="s">
        <v>287</v>
      </c>
      <c r="D37" s="25" t="s">
        <v>79</v>
      </c>
      <c r="E37" s="104">
        <f>E31*0.35</f>
        <v>0.84</v>
      </c>
      <c r="F37" s="68"/>
      <c r="G37" s="65"/>
      <c r="H37" s="47"/>
      <c r="I37" s="65"/>
      <c r="J37" s="65"/>
      <c r="K37" s="48">
        <f t="shared" si="2"/>
        <v>0</v>
      </c>
      <c r="L37" s="49">
        <f t="shared" si="3"/>
        <v>0</v>
      </c>
      <c r="M37" s="47">
        <f t="shared" si="4"/>
        <v>0</v>
      </c>
      <c r="N37" s="47">
        <f t="shared" si="5"/>
        <v>0</v>
      </c>
      <c r="O37" s="47">
        <f t="shared" si="6"/>
        <v>0</v>
      </c>
      <c r="P37" s="48">
        <f t="shared" si="7"/>
        <v>0</v>
      </c>
    </row>
    <row r="38" spans="1:16" x14ac:dyDescent="0.2">
      <c r="A38" s="106">
        <v>3</v>
      </c>
      <c r="B38" s="107"/>
      <c r="C38" s="108" t="s">
        <v>288</v>
      </c>
      <c r="D38" s="25"/>
      <c r="E38" s="104"/>
      <c r="F38" s="68"/>
      <c r="G38" s="65"/>
      <c r="H38" s="47"/>
      <c r="I38" s="65"/>
      <c r="J38" s="65"/>
      <c r="K38" s="48">
        <f t="shared" si="2"/>
        <v>0</v>
      </c>
      <c r="L38" s="49">
        <f t="shared" si="3"/>
        <v>0</v>
      </c>
      <c r="M38" s="47">
        <f t="shared" si="4"/>
        <v>0</v>
      </c>
      <c r="N38" s="47">
        <f t="shared" si="5"/>
        <v>0</v>
      </c>
      <c r="O38" s="47">
        <f t="shared" si="6"/>
        <v>0</v>
      </c>
      <c r="P38" s="48">
        <f t="shared" si="7"/>
        <v>0</v>
      </c>
    </row>
    <row r="39" spans="1:16" ht="20.399999999999999" x14ac:dyDescent="0.2">
      <c r="A39" s="38">
        <v>1</v>
      </c>
      <c r="B39" s="39"/>
      <c r="C39" s="105" t="s">
        <v>289</v>
      </c>
      <c r="D39" s="25" t="s">
        <v>277</v>
      </c>
      <c r="E39" s="104">
        <f>SUM(E40:E42)</f>
        <v>10</v>
      </c>
      <c r="F39" s="68"/>
      <c r="G39" s="65"/>
      <c r="H39" s="47">
        <f>ROUND(F39*G39,2)</f>
        <v>0</v>
      </c>
      <c r="I39" s="65"/>
      <c r="J39" s="65"/>
      <c r="K39" s="48">
        <f t="shared" si="2"/>
        <v>0</v>
      </c>
      <c r="L39" s="49">
        <f t="shared" si="3"/>
        <v>0</v>
      </c>
      <c r="M39" s="47">
        <f t="shared" si="4"/>
        <v>0</v>
      </c>
      <c r="N39" s="47">
        <f t="shared" si="5"/>
        <v>0</v>
      </c>
      <c r="O39" s="47">
        <f t="shared" si="6"/>
        <v>0</v>
      </c>
      <c r="P39" s="48">
        <f t="shared" si="7"/>
        <v>0</v>
      </c>
    </row>
    <row r="40" spans="1:16" ht="20.399999999999999" x14ac:dyDescent="0.2">
      <c r="A40" s="38">
        <v>2</v>
      </c>
      <c r="B40" s="39"/>
      <c r="C40" s="109" t="s">
        <v>290</v>
      </c>
      <c r="D40" s="25" t="s">
        <v>277</v>
      </c>
      <c r="E40" s="104">
        <v>4</v>
      </c>
      <c r="F40" s="68"/>
      <c r="G40" s="65"/>
      <c r="H40" s="47"/>
      <c r="I40" s="65"/>
      <c r="J40" s="65"/>
      <c r="K40" s="48">
        <f t="shared" si="2"/>
        <v>0</v>
      </c>
      <c r="L40" s="49">
        <f t="shared" si="3"/>
        <v>0</v>
      </c>
      <c r="M40" s="47">
        <f t="shared" si="4"/>
        <v>0</v>
      </c>
      <c r="N40" s="47">
        <f t="shared" si="5"/>
        <v>0</v>
      </c>
      <c r="O40" s="47">
        <f t="shared" si="6"/>
        <v>0</v>
      </c>
      <c r="P40" s="48">
        <f t="shared" si="7"/>
        <v>0</v>
      </c>
    </row>
    <row r="41" spans="1:16" ht="20.399999999999999" x14ac:dyDescent="0.2">
      <c r="A41" s="38">
        <v>3</v>
      </c>
      <c r="B41" s="39"/>
      <c r="C41" s="109" t="s">
        <v>291</v>
      </c>
      <c r="D41" s="25" t="s">
        <v>277</v>
      </c>
      <c r="E41" s="104">
        <v>4</v>
      </c>
      <c r="F41" s="68"/>
      <c r="G41" s="65"/>
      <c r="H41" s="47"/>
      <c r="I41" s="65"/>
      <c r="J41" s="65"/>
      <c r="K41" s="48">
        <f t="shared" si="2"/>
        <v>0</v>
      </c>
      <c r="L41" s="49">
        <f t="shared" si="3"/>
        <v>0</v>
      </c>
      <c r="M41" s="47">
        <f t="shared" si="4"/>
        <v>0</v>
      </c>
      <c r="N41" s="47">
        <f t="shared" si="5"/>
        <v>0</v>
      </c>
      <c r="O41" s="47">
        <f t="shared" si="6"/>
        <v>0</v>
      </c>
      <c r="P41" s="48">
        <f t="shared" si="7"/>
        <v>0</v>
      </c>
    </row>
    <row r="42" spans="1:16" ht="20.399999999999999" x14ac:dyDescent="0.2">
      <c r="A42" s="38">
        <v>4</v>
      </c>
      <c r="B42" s="39"/>
      <c r="C42" s="109" t="s">
        <v>292</v>
      </c>
      <c r="D42" s="25" t="s">
        <v>277</v>
      </c>
      <c r="E42" s="104">
        <v>2</v>
      </c>
      <c r="F42" s="68"/>
      <c r="G42" s="65"/>
      <c r="H42" s="47"/>
      <c r="I42" s="65"/>
      <c r="J42" s="65"/>
      <c r="K42" s="48">
        <f t="shared" si="2"/>
        <v>0</v>
      </c>
      <c r="L42" s="49">
        <f t="shared" si="3"/>
        <v>0</v>
      </c>
      <c r="M42" s="47">
        <f t="shared" si="4"/>
        <v>0</v>
      </c>
      <c r="N42" s="47">
        <f t="shared" si="5"/>
        <v>0</v>
      </c>
      <c r="O42" s="47">
        <f t="shared" si="6"/>
        <v>0</v>
      </c>
      <c r="P42" s="48">
        <f t="shared" si="7"/>
        <v>0</v>
      </c>
    </row>
    <row r="43" spans="1:16" x14ac:dyDescent="0.2">
      <c r="A43" s="38">
        <v>5</v>
      </c>
      <c r="B43" s="39"/>
      <c r="C43" s="109" t="s">
        <v>279</v>
      </c>
      <c r="D43" s="25" t="s">
        <v>72</v>
      </c>
      <c r="E43" s="104">
        <v>1</v>
      </c>
      <c r="F43" s="68"/>
      <c r="G43" s="65"/>
      <c r="H43" s="47"/>
      <c r="I43" s="65"/>
      <c r="J43" s="65"/>
      <c r="K43" s="48">
        <f t="shared" si="2"/>
        <v>0</v>
      </c>
      <c r="L43" s="49">
        <f t="shared" si="3"/>
        <v>0</v>
      </c>
      <c r="M43" s="47">
        <f t="shared" si="4"/>
        <v>0</v>
      </c>
      <c r="N43" s="47">
        <f t="shared" si="5"/>
        <v>0</v>
      </c>
      <c r="O43" s="47">
        <f t="shared" si="6"/>
        <v>0</v>
      </c>
      <c r="P43" s="48">
        <f t="shared" si="7"/>
        <v>0</v>
      </c>
    </row>
    <row r="44" spans="1:16" x14ac:dyDescent="0.2">
      <c r="A44" s="38">
        <v>6</v>
      </c>
      <c r="B44" s="39"/>
      <c r="C44" s="109" t="s">
        <v>280</v>
      </c>
      <c r="D44" s="25" t="s">
        <v>72</v>
      </c>
      <c r="E44" s="104">
        <v>1</v>
      </c>
      <c r="F44" s="68"/>
      <c r="G44" s="65"/>
      <c r="H44" s="47"/>
      <c r="I44" s="65"/>
      <c r="J44" s="65"/>
      <c r="K44" s="48">
        <f t="shared" si="2"/>
        <v>0</v>
      </c>
      <c r="L44" s="49">
        <f t="shared" si="3"/>
        <v>0</v>
      </c>
      <c r="M44" s="47">
        <f t="shared" si="4"/>
        <v>0</v>
      </c>
      <c r="N44" s="47">
        <f t="shared" si="5"/>
        <v>0</v>
      </c>
      <c r="O44" s="47">
        <f t="shared" si="6"/>
        <v>0</v>
      </c>
      <c r="P44" s="48">
        <f t="shared" si="7"/>
        <v>0</v>
      </c>
    </row>
    <row r="45" spans="1:16" ht="20.399999999999999" x14ac:dyDescent="0.2">
      <c r="A45" s="38">
        <v>7</v>
      </c>
      <c r="B45" s="39"/>
      <c r="C45" s="105" t="s">
        <v>293</v>
      </c>
      <c r="D45" s="25" t="s">
        <v>277</v>
      </c>
      <c r="E45" s="104">
        <f>SUM(E46:E47)</f>
        <v>10</v>
      </c>
      <c r="F45" s="68"/>
      <c r="G45" s="65"/>
      <c r="H45" s="47">
        <f>ROUND(F45*G45,2)</f>
        <v>0</v>
      </c>
      <c r="I45" s="65"/>
      <c r="J45" s="65"/>
      <c r="K45" s="48">
        <f t="shared" si="2"/>
        <v>0</v>
      </c>
      <c r="L45" s="49">
        <f t="shared" si="3"/>
        <v>0</v>
      </c>
      <c r="M45" s="47">
        <f t="shared" si="4"/>
        <v>0</v>
      </c>
      <c r="N45" s="47">
        <f t="shared" si="5"/>
        <v>0</v>
      </c>
      <c r="O45" s="47">
        <f t="shared" si="6"/>
        <v>0</v>
      </c>
      <c r="P45" s="48">
        <f t="shared" si="7"/>
        <v>0</v>
      </c>
    </row>
    <row r="46" spans="1:16" ht="20.399999999999999" x14ac:dyDescent="0.2">
      <c r="A46" s="38">
        <v>8</v>
      </c>
      <c r="B46" s="39"/>
      <c r="C46" s="109" t="s">
        <v>294</v>
      </c>
      <c r="D46" s="25" t="s">
        <v>277</v>
      </c>
      <c r="E46" s="104">
        <v>4</v>
      </c>
      <c r="F46" s="68"/>
      <c r="G46" s="65"/>
      <c r="H46" s="47"/>
      <c r="I46" s="65"/>
      <c r="J46" s="65"/>
      <c r="K46" s="48">
        <f t="shared" si="2"/>
        <v>0</v>
      </c>
      <c r="L46" s="49">
        <f t="shared" si="3"/>
        <v>0</v>
      </c>
      <c r="M46" s="47">
        <f t="shared" si="4"/>
        <v>0</v>
      </c>
      <c r="N46" s="47">
        <f t="shared" si="5"/>
        <v>0</v>
      </c>
      <c r="O46" s="47">
        <f t="shared" si="6"/>
        <v>0</v>
      </c>
      <c r="P46" s="48">
        <f t="shared" si="7"/>
        <v>0</v>
      </c>
    </row>
    <row r="47" spans="1:16" ht="20.399999999999999" x14ac:dyDescent="0.2">
      <c r="A47" s="38">
        <v>9</v>
      </c>
      <c r="B47" s="39"/>
      <c r="C47" s="109" t="s">
        <v>295</v>
      </c>
      <c r="D47" s="25" t="s">
        <v>277</v>
      </c>
      <c r="E47" s="104">
        <v>6</v>
      </c>
      <c r="F47" s="68"/>
      <c r="G47" s="65"/>
      <c r="H47" s="47"/>
      <c r="I47" s="65"/>
      <c r="J47" s="65"/>
      <c r="K47" s="48">
        <f t="shared" si="2"/>
        <v>0</v>
      </c>
      <c r="L47" s="49">
        <f t="shared" si="3"/>
        <v>0</v>
      </c>
      <c r="M47" s="47">
        <f t="shared" si="4"/>
        <v>0</v>
      </c>
      <c r="N47" s="47">
        <f t="shared" si="5"/>
        <v>0</v>
      </c>
      <c r="O47" s="47">
        <f t="shared" si="6"/>
        <v>0</v>
      </c>
      <c r="P47" s="48">
        <f t="shared" si="7"/>
        <v>0</v>
      </c>
    </row>
    <row r="48" spans="1:16" x14ac:dyDescent="0.2">
      <c r="A48" s="38">
        <v>10</v>
      </c>
      <c r="B48" s="39"/>
      <c r="C48" s="109" t="s">
        <v>279</v>
      </c>
      <c r="D48" s="25" t="s">
        <v>72</v>
      </c>
      <c r="E48" s="104">
        <v>1</v>
      </c>
      <c r="F48" s="68"/>
      <c r="G48" s="65"/>
      <c r="H48" s="47"/>
      <c r="I48" s="65"/>
      <c r="J48" s="65"/>
      <c r="K48" s="48">
        <f t="shared" si="2"/>
        <v>0</v>
      </c>
      <c r="L48" s="49">
        <f t="shared" si="3"/>
        <v>0</v>
      </c>
      <c r="M48" s="47">
        <f t="shared" si="4"/>
        <v>0</v>
      </c>
      <c r="N48" s="47">
        <f t="shared" si="5"/>
        <v>0</v>
      </c>
      <c r="O48" s="47">
        <f t="shared" si="6"/>
        <v>0</v>
      </c>
      <c r="P48" s="48">
        <f t="shared" si="7"/>
        <v>0</v>
      </c>
    </row>
    <row r="49" spans="1:16" x14ac:dyDescent="0.2">
      <c r="A49" s="38">
        <v>11</v>
      </c>
      <c r="B49" s="39"/>
      <c r="C49" s="109" t="s">
        <v>280</v>
      </c>
      <c r="D49" s="25" t="s">
        <v>72</v>
      </c>
      <c r="E49" s="104">
        <v>1</v>
      </c>
      <c r="F49" s="68"/>
      <c r="G49" s="65"/>
      <c r="H49" s="47"/>
      <c r="I49" s="65"/>
      <c r="J49" s="65"/>
      <c r="K49" s="48">
        <f t="shared" si="2"/>
        <v>0</v>
      </c>
      <c r="L49" s="49">
        <f t="shared" si="3"/>
        <v>0</v>
      </c>
      <c r="M49" s="47">
        <f t="shared" si="4"/>
        <v>0</v>
      </c>
      <c r="N49" s="47">
        <f t="shared" si="5"/>
        <v>0</v>
      </c>
      <c r="O49" s="47">
        <f t="shared" si="6"/>
        <v>0</v>
      </c>
      <c r="P49" s="48">
        <f t="shared" si="7"/>
        <v>0</v>
      </c>
    </row>
    <row r="50" spans="1:16" x14ac:dyDescent="0.2">
      <c r="A50" s="38">
        <v>12</v>
      </c>
      <c r="B50" s="39"/>
      <c r="C50" s="105" t="s">
        <v>296</v>
      </c>
      <c r="D50" s="25" t="s">
        <v>95</v>
      </c>
      <c r="E50" s="104">
        <v>29.6</v>
      </c>
      <c r="F50" s="68"/>
      <c r="G50" s="65"/>
      <c r="H50" s="47">
        <f>ROUND(F50*G50,2)</f>
        <v>0</v>
      </c>
      <c r="I50" s="65"/>
      <c r="J50" s="65"/>
      <c r="K50" s="48">
        <f t="shared" si="2"/>
        <v>0</v>
      </c>
      <c r="L50" s="49">
        <f t="shared" si="3"/>
        <v>0</v>
      </c>
      <c r="M50" s="47">
        <f t="shared" si="4"/>
        <v>0</v>
      </c>
      <c r="N50" s="47">
        <f t="shared" si="5"/>
        <v>0</v>
      </c>
      <c r="O50" s="47">
        <f t="shared" si="6"/>
        <v>0</v>
      </c>
      <c r="P50" s="48">
        <f t="shared" si="7"/>
        <v>0</v>
      </c>
    </row>
    <row r="51" spans="1:16" x14ac:dyDescent="0.2">
      <c r="A51" s="38">
        <v>13</v>
      </c>
      <c r="B51" s="39"/>
      <c r="C51" s="109" t="s">
        <v>297</v>
      </c>
      <c r="D51" s="25" t="s">
        <v>95</v>
      </c>
      <c r="E51" s="104">
        <f>E50*1.05</f>
        <v>31.08</v>
      </c>
      <c r="F51" s="68"/>
      <c r="G51" s="65"/>
      <c r="H51" s="47"/>
      <c r="I51" s="65"/>
      <c r="J51" s="65"/>
      <c r="K51" s="48">
        <f t="shared" si="2"/>
        <v>0</v>
      </c>
      <c r="L51" s="49">
        <f t="shared" si="3"/>
        <v>0</v>
      </c>
      <c r="M51" s="47">
        <f t="shared" si="4"/>
        <v>0</v>
      </c>
      <c r="N51" s="47">
        <f t="shared" si="5"/>
        <v>0</v>
      </c>
      <c r="O51" s="47">
        <f t="shared" si="6"/>
        <v>0</v>
      </c>
      <c r="P51" s="48">
        <f t="shared" si="7"/>
        <v>0</v>
      </c>
    </row>
    <row r="52" spans="1:16" ht="20.399999999999999" x14ac:dyDescent="0.2">
      <c r="A52" s="38">
        <v>14</v>
      </c>
      <c r="B52" s="39"/>
      <c r="C52" s="109" t="s">
        <v>298</v>
      </c>
      <c r="D52" s="25" t="s">
        <v>72</v>
      </c>
      <c r="E52" s="104">
        <v>1</v>
      </c>
      <c r="F52" s="68"/>
      <c r="G52" s="65"/>
      <c r="H52" s="47"/>
      <c r="I52" s="65"/>
      <c r="J52" s="65"/>
      <c r="K52" s="48">
        <f t="shared" si="2"/>
        <v>0</v>
      </c>
      <c r="L52" s="49">
        <f t="shared" si="3"/>
        <v>0</v>
      </c>
      <c r="M52" s="47">
        <f t="shared" si="4"/>
        <v>0</v>
      </c>
      <c r="N52" s="47">
        <f t="shared" si="5"/>
        <v>0</v>
      </c>
      <c r="O52" s="47">
        <f t="shared" si="6"/>
        <v>0</v>
      </c>
      <c r="P52" s="48">
        <f t="shared" si="7"/>
        <v>0</v>
      </c>
    </row>
    <row r="53" spans="1:16" x14ac:dyDescent="0.2">
      <c r="A53" s="38">
        <v>15</v>
      </c>
      <c r="B53" s="39"/>
      <c r="C53" s="105" t="s">
        <v>281</v>
      </c>
      <c r="D53" s="25" t="s">
        <v>63</v>
      </c>
      <c r="E53" s="104">
        <v>16.100000000000001</v>
      </c>
      <c r="F53" s="68"/>
      <c r="G53" s="65"/>
      <c r="H53" s="47">
        <f>ROUND(F53*G53,2)</f>
        <v>0</v>
      </c>
      <c r="I53" s="65"/>
      <c r="J53" s="65"/>
      <c r="K53" s="48">
        <f t="shared" si="2"/>
        <v>0</v>
      </c>
      <c r="L53" s="49">
        <f t="shared" si="3"/>
        <v>0</v>
      </c>
      <c r="M53" s="47">
        <f t="shared" si="4"/>
        <v>0</v>
      </c>
      <c r="N53" s="47">
        <f t="shared" si="5"/>
        <v>0</v>
      </c>
      <c r="O53" s="47">
        <f t="shared" si="6"/>
        <v>0</v>
      </c>
      <c r="P53" s="48">
        <f t="shared" si="7"/>
        <v>0</v>
      </c>
    </row>
    <row r="54" spans="1:16" x14ac:dyDescent="0.2">
      <c r="A54" s="38">
        <v>16</v>
      </c>
      <c r="B54" s="39"/>
      <c r="C54" s="109" t="s">
        <v>282</v>
      </c>
      <c r="D54" s="25" t="s">
        <v>63</v>
      </c>
      <c r="E54" s="104">
        <v>14.08</v>
      </c>
      <c r="F54" s="68"/>
      <c r="G54" s="65"/>
      <c r="H54" s="47"/>
      <c r="I54" s="65"/>
      <c r="J54" s="65"/>
      <c r="K54" s="48">
        <f t="shared" si="2"/>
        <v>0</v>
      </c>
      <c r="L54" s="49">
        <f t="shared" si="3"/>
        <v>0</v>
      </c>
      <c r="M54" s="47">
        <f t="shared" si="4"/>
        <v>0</v>
      </c>
      <c r="N54" s="47">
        <f t="shared" si="5"/>
        <v>0</v>
      </c>
      <c r="O54" s="47">
        <f t="shared" si="6"/>
        <v>0</v>
      </c>
      <c r="P54" s="48">
        <f t="shared" si="7"/>
        <v>0</v>
      </c>
    </row>
    <row r="55" spans="1:16" x14ac:dyDescent="0.2">
      <c r="A55" s="38">
        <v>17</v>
      </c>
      <c r="B55" s="39"/>
      <c r="C55" s="109" t="s">
        <v>283</v>
      </c>
      <c r="D55" s="25" t="s">
        <v>70</v>
      </c>
      <c r="E55" s="104">
        <f>E54*6</f>
        <v>84.48</v>
      </c>
      <c r="F55" s="68"/>
      <c r="G55" s="65"/>
      <c r="H55" s="47"/>
      <c r="I55" s="65"/>
      <c r="J55" s="65"/>
      <c r="K55" s="48">
        <f t="shared" si="2"/>
        <v>0</v>
      </c>
      <c r="L55" s="49">
        <f t="shared" si="3"/>
        <v>0</v>
      </c>
      <c r="M55" s="47">
        <f t="shared" si="4"/>
        <v>0</v>
      </c>
      <c r="N55" s="47">
        <f t="shared" si="5"/>
        <v>0</v>
      </c>
      <c r="O55" s="47">
        <f t="shared" si="6"/>
        <v>0</v>
      </c>
      <c r="P55" s="48">
        <f t="shared" si="7"/>
        <v>0</v>
      </c>
    </row>
    <row r="56" spans="1:16" x14ac:dyDescent="0.2">
      <c r="A56" s="38">
        <v>18</v>
      </c>
      <c r="B56" s="39"/>
      <c r="C56" s="109" t="s">
        <v>284</v>
      </c>
      <c r="D56" s="25" t="s">
        <v>70</v>
      </c>
      <c r="E56" s="104">
        <f>E53*1.1</f>
        <v>17.71</v>
      </c>
      <c r="F56" s="68"/>
      <c r="G56" s="65"/>
      <c r="H56" s="47"/>
      <c r="I56" s="65"/>
      <c r="J56" s="65"/>
      <c r="K56" s="48">
        <f t="shared" si="2"/>
        <v>0</v>
      </c>
      <c r="L56" s="49">
        <f t="shared" si="3"/>
        <v>0</v>
      </c>
      <c r="M56" s="47">
        <f t="shared" si="4"/>
        <v>0</v>
      </c>
      <c r="N56" s="47">
        <f t="shared" si="5"/>
        <v>0</v>
      </c>
      <c r="O56" s="47">
        <f t="shared" si="6"/>
        <v>0</v>
      </c>
      <c r="P56" s="48">
        <f t="shared" si="7"/>
        <v>0</v>
      </c>
    </row>
    <row r="57" spans="1:16" ht="20.399999999999999" x14ac:dyDescent="0.2">
      <c r="A57" s="38">
        <v>19</v>
      </c>
      <c r="B57" s="39"/>
      <c r="C57" s="109" t="s">
        <v>285</v>
      </c>
      <c r="D57" s="25" t="s">
        <v>72</v>
      </c>
      <c r="E57" s="104">
        <v>1</v>
      </c>
      <c r="F57" s="68"/>
      <c r="G57" s="65"/>
      <c r="H57" s="47"/>
      <c r="I57" s="65"/>
      <c r="J57" s="65"/>
      <c r="K57" s="48">
        <f t="shared" si="2"/>
        <v>0</v>
      </c>
      <c r="L57" s="49">
        <f t="shared" si="3"/>
        <v>0</v>
      </c>
      <c r="M57" s="47">
        <f t="shared" si="4"/>
        <v>0</v>
      </c>
      <c r="N57" s="47">
        <f t="shared" si="5"/>
        <v>0</v>
      </c>
      <c r="O57" s="47">
        <f t="shared" si="6"/>
        <v>0</v>
      </c>
      <c r="P57" s="48">
        <f t="shared" si="7"/>
        <v>0</v>
      </c>
    </row>
    <row r="58" spans="1:16" ht="20.399999999999999" x14ac:dyDescent="0.2">
      <c r="A58" s="38">
        <v>20</v>
      </c>
      <c r="B58" s="39"/>
      <c r="C58" s="109" t="s">
        <v>286</v>
      </c>
      <c r="D58" s="25" t="s">
        <v>79</v>
      </c>
      <c r="E58" s="104">
        <f>E53*0.25</f>
        <v>4.03</v>
      </c>
      <c r="F58" s="68"/>
      <c r="G58" s="65"/>
      <c r="H58" s="47"/>
      <c r="I58" s="65"/>
      <c r="J58" s="65"/>
      <c r="K58" s="48">
        <f t="shared" si="2"/>
        <v>0</v>
      </c>
      <c r="L58" s="49">
        <f t="shared" si="3"/>
        <v>0</v>
      </c>
      <c r="M58" s="47">
        <f t="shared" si="4"/>
        <v>0</v>
      </c>
      <c r="N58" s="47">
        <f t="shared" si="5"/>
        <v>0</v>
      </c>
      <c r="O58" s="47">
        <f t="shared" si="6"/>
        <v>0</v>
      </c>
      <c r="P58" s="48">
        <f t="shared" si="7"/>
        <v>0</v>
      </c>
    </row>
    <row r="59" spans="1:16" ht="20.399999999999999" x14ac:dyDescent="0.2">
      <c r="A59" s="38">
        <v>21</v>
      </c>
      <c r="B59" s="39"/>
      <c r="C59" s="109" t="s">
        <v>287</v>
      </c>
      <c r="D59" s="25" t="s">
        <v>79</v>
      </c>
      <c r="E59" s="104">
        <f>E53*0.35</f>
        <v>5.64</v>
      </c>
      <c r="F59" s="68"/>
      <c r="G59" s="65"/>
      <c r="H59" s="47"/>
      <c r="I59" s="65"/>
      <c r="J59" s="65"/>
      <c r="K59" s="48">
        <f t="shared" si="2"/>
        <v>0</v>
      </c>
      <c r="L59" s="49">
        <f t="shared" si="3"/>
        <v>0</v>
      </c>
      <c r="M59" s="47">
        <f t="shared" si="4"/>
        <v>0</v>
      </c>
      <c r="N59" s="47">
        <f t="shared" si="5"/>
        <v>0</v>
      </c>
      <c r="O59" s="47">
        <f t="shared" si="6"/>
        <v>0</v>
      </c>
      <c r="P59" s="48">
        <f t="shared" si="7"/>
        <v>0</v>
      </c>
    </row>
    <row r="60" spans="1:16" x14ac:dyDescent="0.2">
      <c r="A60" s="106">
        <v>4</v>
      </c>
      <c r="B60" s="107"/>
      <c r="C60" s="108" t="s">
        <v>299</v>
      </c>
      <c r="D60" s="25"/>
      <c r="E60" s="104"/>
      <c r="F60" s="68"/>
      <c r="G60" s="65"/>
      <c r="H60" s="47"/>
      <c r="I60" s="65"/>
      <c r="J60" s="65"/>
      <c r="K60" s="48">
        <f t="shared" si="2"/>
        <v>0</v>
      </c>
      <c r="L60" s="49">
        <f t="shared" si="3"/>
        <v>0</v>
      </c>
      <c r="M60" s="47">
        <f t="shared" si="4"/>
        <v>0</v>
      </c>
      <c r="N60" s="47">
        <f t="shared" si="5"/>
        <v>0</v>
      </c>
      <c r="O60" s="47">
        <f t="shared" si="6"/>
        <v>0</v>
      </c>
      <c r="P60" s="48">
        <f t="shared" si="7"/>
        <v>0</v>
      </c>
    </row>
    <row r="61" spans="1:16" ht="20.399999999999999" x14ac:dyDescent="0.2">
      <c r="A61" s="38">
        <v>1</v>
      </c>
      <c r="B61" s="39"/>
      <c r="C61" s="105" t="s">
        <v>300</v>
      </c>
      <c r="D61" s="25" t="s">
        <v>87</v>
      </c>
      <c r="E61" s="104">
        <v>0.99</v>
      </c>
      <c r="F61" s="68"/>
      <c r="G61" s="65"/>
      <c r="H61" s="47">
        <f t="shared" ref="H61" si="9">ROUND(F61*G61,2)</f>
        <v>0</v>
      </c>
      <c r="I61" s="65"/>
      <c r="J61" s="65"/>
      <c r="K61" s="48">
        <f t="shared" si="2"/>
        <v>0</v>
      </c>
      <c r="L61" s="49">
        <f t="shared" si="3"/>
        <v>0</v>
      </c>
      <c r="M61" s="47">
        <f t="shared" si="4"/>
        <v>0</v>
      </c>
      <c r="N61" s="47">
        <f t="shared" si="5"/>
        <v>0</v>
      </c>
      <c r="O61" s="47">
        <f t="shared" si="6"/>
        <v>0</v>
      </c>
      <c r="P61" s="48">
        <f t="shared" si="7"/>
        <v>0</v>
      </c>
    </row>
    <row r="62" spans="1:16" x14ac:dyDescent="0.2">
      <c r="A62" s="38">
        <v>2</v>
      </c>
      <c r="B62" s="39"/>
      <c r="C62" s="109" t="s">
        <v>301</v>
      </c>
      <c r="D62" s="25" t="s">
        <v>87</v>
      </c>
      <c r="E62" s="104">
        <f>E61*1.25</f>
        <v>1.24</v>
      </c>
      <c r="F62" s="68"/>
      <c r="G62" s="65"/>
      <c r="H62" s="47"/>
      <c r="I62" s="65"/>
      <c r="J62" s="65"/>
      <c r="K62" s="48">
        <f t="shared" si="2"/>
        <v>0</v>
      </c>
      <c r="L62" s="49">
        <f t="shared" si="3"/>
        <v>0</v>
      </c>
      <c r="M62" s="47">
        <f t="shared" si="4"/>
        <v>0</v>
      </c>
      <c r="N62" s="47">
        <f t="shared" si="5"/>
        <v>0</v>
      </c>
      <c r="O62" s="47">
        <f t="shared" si="6"/>
        <v>0</v>
      </c>
      <c r="P62" s="48">
        <f t="shared" si="7"/>
        <v>0</v>
      </c>
    </row>
    <row r="63" spans="1:16" x14ac:dyDescent="0.2">
      <c r="A63" s="38">
        <v>3</v>
      </c>
      <c r="B63" s="39"/>
      <c r="C63" s="109" t="s">
        <v>89</v>
      </c>
      <c r="D63" s="25" t="s">
        <v>72</v>
      </c>
      <c r="E63" s="104">
        <v>1</v>
      </c>
      <c r="F63" s="68"/>
      <c r="G63" s="65"/>
      <c r="H63" s="47"/>
      <c r="I63" s="65"/>
      <c r="J63" s="65"/>
      <c r="K63" s="48">
        <f t="shared" si="2"/>
        <v>0</v>
      </c>
      <c r="L63" s="49">
        <f t="shared" si="3"/>
        <v>0</v>
      </c>
      <c r="M63" s="47">
        <f t="shared" si="4"/>
        <v>0</v>
      </c>
      <c r="N63" s="47">
        <f t="shared" si="5"/>
        <v>0</v>
      </c>
      <c r="O63" s="47">
        <f t="shared" si="6"/>
        <v>0</v>
      </c>
      <c r="P63" s="48">
        <f t="shared" si="7"/>
        <v>0</v>
      </c>
    </row>
    <row r="64" spans="1:16" ht="20.399999999999999" x14ac:dyDescent="0.2">
      <c r="A64" s="38">
        <v>4</v>
      </c>
      <c r="B64" s="39"/>
      <c r="C64" s="105" t="s">
        <v>302</v>
      </c>
      <c r="D64" s="25" t="s">
        <v>277</v>
      </c>
      <c r="E64" s="104">
        <f>SUM(E65:E70)</f>
        <v>22</v>
      </c>
      <c r="F64" s="68"/>
      <c r="G64" s="65"/>
      <c r="H64" s="47">
        <f t="shared" ref="H64" si="10">ROUND(F64*G64,2)</f>
        <v>0</v>
      </c>
      <c r="I64" s="65"/>
      <c r="J64" s="65"/>
      <c r="K64" s="48">
        <f t="shared" si="2"/>
        <v>0</v>
      </c>
      <c r="L64" s="49">
        <f t="shared" si="3"/>
        <v>0</v>
      </c>
      <c r="M64" s="47">
        <f t="shared" si="4"/>
        <v>0</v>
      </c>
      <c r="N64" s="47">
        <f t="shared" si="5"/>
        <v>0</v>
      </c>
      <c r="O64" s="47">
        <f t="shared" si="6"/>
        <v>0</v>
      </c>
      <c r="P64" s="48">
        <f t="shared" si="7"/>
        <v>0</v>
      </c>
    </row>
    <row r="65" spans="1:16" ht="20.399999999999999" x14ac:dyDescent="0.2">
      <c r="A65" s="38">
        <v>5</v>
      </c>
      <c r="B65" s="39"/>
      <c r="C65" s="109" t="s">
        <v>303</v>
      </c>
      <c r="D65" s="25" t="s">
        <v>277</v>
      </c>
      <c r="E65" s="104">
        <v>1</v>
      </c>
      <c r="F65" s="68"/>
      <c r="G65" s="65"/>
      <c r="H65" s="47"/>
      <c r="I65" s="65"/>
      <c r="J65" s="65"/>
      <c r="K65" s="48">
        <f t="shared" si="2"/>
        <v>0</v>
      </c>
      <c r="L65" s="49">
        <f t="shared" si="3"/>
        <v>0</v>
      </c>
      <c r="M65" s="47">
        <f t="shared" si="4"/>
        <v>0</v>
      </c>
      <c r="N65" s="47">
        <f t="shared" si="5"/>
        <v>0</v>
      </c>
      <c r="O65" s="47">
        <f t="shared" si="6"/>
        <v>0</v>
      </c>
      <c r="P65" s="48">
        <f t="shared" si="7"/>
        <v>0</v>
      </c>
    </row>
    <row r="66" spans="1:16" ht="20.399999999999999" x14ac:dyDescent="0.2">
      <c r="A66" s="38">
        <v>6</v>
      </c>
      <c r="B66" s="39"/>
      <c r="C66" s="109" t="s">
        <v>304</v>
      </c>
      <c r="D66" s="25" t="s">
        <v>277</v>
      </c>
      <c r="E66" s="104">
        <v>4</v>
      </c>
      <c r="F66" s="68"/>
      <c r="G66" s="65"/>
      <c r="H66" s="47"/>
      <c r="I66" s="65"/>
      <c r="J66" s="65"/>
      <c r="K66" s="48">
        <f t="shared" si="2"/>
        <v>0</v>
      </c>
      <c r="L66" s="49">
        <f t="shared" si="3"/>
        <v>0</v>
      </c>
      <c r="M66" s="47">
        <f t="shared" si="4"/>
        <v>0</v>
      </c>
      <c r="N66" s="47">
        <f t="shared" si="5"/>
        <v>0</v>
      </c>
      <c r="O66" s="47">
        <f t="shared" si="6"/>
        <v>0</v>
      </c>
      <c r="P66" s="48">
        <f t="shared" si="7"/>
        <v>0</v>
      </c>
    </row>
    <row r="67" spans="1:16" ht="20.399999999999999" x14ac:dyDescent="0.2">
      <c r="A67" s="38">
        <v>7</v>
      </c>
      <c r="B67" s="39"/>
      <c r="C67" s="109" t="s">
        <v>305</v>
      </c>
      <c r="D67" s="25" t="s">
        <v>277</v>
      </c>
      <c r="E67" s="104">
        <v>1</v>
      </c>
      <c r="F67" s="68"/>
      <c r="G67" s="65"/>
      <c r="H67" s="47"/>
      <c r="I67" s="65"/>
      <c r="J67" s="65"/>
      <c r="K67" s="48">
        <f t="shared" si="2"/>
        <v>0</v>
      </c>
      <c r="L67" s="49">
        <f t="shared" si="3"/>
        <v>0</v>
      </c>
      <c r="M67" s="47">
        <f t="shared" si="4"/>
        <v>0</v>
      </c>
      <c r="N67" s="47">
        <f t="shared" si="5"/>
        <v>0</v>
      </c>
      <c r="O67" s="47">
        <f t="shared" si="6"/>
        <v>0</v>
      </c>
      <c r="P67" s="48">
        <f t="shared" si="7"/>
        <v>0</v>
      </c>
    </row>
    <row r="68" spans="1:16" ht="20.399999999999999" x14ac:dyDescent="0.2">
      <c r="A68" s="38">
        <v>8</v>
      </c>
      <c r="B68" s="39"/>
      <c r="C68" s="109" t="s">
        <v>306</v>
      </c>
      <c r="D68" s="25" t="s">
        <v>277</v>
      </c>
      <c r="E68" s="104">
        <v>3</v>
      </c>
      <c r="F68" s="68"/>
      <c r="G68" s="65"/>
      <c r="H68" s="47"/>
      <c r="I68" s="65"/>
      <c r="J68" s="65"/>
      <c r="K68" s="48">
        <f t="shared" si="2"/>
        <v>0</v>
      </c>
      <c r="L68" s="49">
        <f t="shared" si="3"/>
        <v>0</v>
      </c>
      <c r="M68" s="47">
        <f t="shared" si="4"/>
        <v>0</v>
      </c>
      <c r="N68" s="47">
        <f t="shared" si="5"/>
        <v>0</v>
      </c>
      <c r="O68" s="47">
        <f t="shared" si="6"/>
        <v>0</v>
      </c>
      <c r="P68" s="48">
        <f t="shared" si="7"/>
        <v>0</v>
      </c>
    </row>
    <row r="69" spans="1:16" ht="20.399999999999999" x14ac:dyDescent="0.2">
      <c r="A69" s="38">
        <v>9</v>
      </c>
      <c r="B69" s="39"/>
      <c r="C69" s="109" t="s">
        <v>307</v>
      </c>
      <c r="D69" s="25" t="s">
        <v>277</v>
      </c>
      <c r="E69" s="104">
        <v>10</v>
      </c>
      <c r="F69" s="68"/>
      <c r="G69" s="65"/>
      <c r="H69" s="47"/>
      <c r="I69" s="65"/>
      <c r="J69" s="65"/>
      <c r="K69" s="48">
        <f t="shared" si="2"/>
        <v>0</v>
      </c>
      <c r="L69" s="49">
        <f t="shared" si="3"/>
        <v>0</v>
      </c>
      <c r="M69" s="47">
        <f t="shared" si="4"/>
        <v>0</v>
      </c>
      <c r="N69" s="47">
        <f t="shared" si="5"/>
        <v>0</v>
      </c>
      <c r="O69" s="47">
        <f t="shared" si="6"/>
        <v>0</v>
      </c>
      <c r="P69" s="48">
        <f t="shared" si="7"/>
        <v>0</v>
      </c>
    </row>
    <row r="70" spans="1:16" ht="20.399999999999999" x14ac:dyDescent="0.2">
      <c r="A70" s="38">
        <v>10</v>
      </c>
      <c r="B70" s="39"/>
      <c r="C70" s="109" t="s">
        <v>308</v>
      </c>
      <c r="D70" s="25" t="s">
        <v>277</v>
      </c>
      <c r="E70" s="104">
        <v>3</v>
      </c>
      <c r="F70" s="68"/>
      <c r="G70" s="65"/>
      <c r="H70" s="47"/>
      <c r="I70" s="65"/>
      <c r="J70" s="65"/>
      <c r="K70" s="48">
        <f t="shared" si="2"/>
        <v>0</v>
      </c>
      <c r="L70" s="49">
        <f t="shared" si="3"/>
        <v>0</v>
      </c>
      <c r="M70" s="47">
        <f t="shared" si="4"/>
        <v>0</v>
      </c>
      <c r="N70" s="47">
        <f t="shared" si="5"/>
        <v>0</v>
      </c>
      <c r="O70" s="47">
        <f t="shared" si="6"/>
        <v>0</v>
      </c>
      <c r="P70" s="48">
        <f t="shared" si="7"/>
        <v>0</v>
      </c>
    </row>
    <row r="71" spans="1:16" x14ac:dyDescent="0.2">
      <c r="A71" s="38">
        <v>11</v>
      </c>
      <c r="B71" s="39"/>
      <c r="C71" s="109" t="s">
        <v>279</v>
      </c>
      <c r="D71" s="25" t="s">
        <v>72</v>
      </c>
      <c r="E71" s="104">
        <v>1</v>
      </c>
      <c r="F71" s="68"/>
      <c r="G71" s="65"/>
      <c r="H71" s="47"/>
      <c r="I71" s="65"/>
      <c r="J71" s="65"/>
      <c r="K71" s="48">
        <f t="shared" si="2"/>
        <v>0</v>
      </c>
      <c r="L71" s="49">
        <f t="shared" si="3"/>
        <v>0</v>
      </c>
      <c r="M71" s="47">
        <f t="shared" si="4"/>
        <v>0</v>
      </c>
      <c r="N71" s="47">
        <f t="shared" si="5"/>
        <v>0</v>
      </c>
      <c r="O71" s="47">
        <f t="shared" si="6"/>
        <v>0</v>
      </c>
      <c r="P71" s="48">
        <f t="shared" si="7"/>
        <v>0</v>
      </c>
    </row>
    <row r="72" spans="1:16" x14ac:dyDescent="0.2">
      <c r="A72" s="38">
        <v>12</v>
      </c>
      <c r="B72" s="39"/>
      <c r="C72" s="109" t="s">
        <v>280</v>
      </c>
      <c r="D72" s="25" t="s">
        <v>72</v>
      </c>
      <c r="E72" s="104">
        <v>1</v>
      </c>
      <c r="F72" s="68"/>
      <c r="G72" s="65"/>
      <c r="H72" s="47"/>
      <c r="I72" s="65"/>
      <c r="J72" s="65"/>
      <c r="K72" s="48">
        <f t="shared" si="2"/>
        <v>0</v>
      </c>
      <c r="L72" s="49">
        <f t="shared" si="3"/>
        <v>0</v>
      </c>
      <c r="M72" s="47">
        <f t="shared" si="4"/>
        <v>0</v>
      </c>
      <c r="N72" s="47">
        <f t="shared" si="5"/>
        <v>0</v>
      </c>
      <c r="O72" s="47">
        <f t="shared" si="6"/>
        <v>0</v>
      </c>
      <c r="P72" s="48">
        <f t="shared" si="7"/>
        <v>0</v>
      </c>
    </row>
    <row r="73" spans="1:16" x14ac:dyDescent="0.2">
      <c r="A73" s="38">
        <v>13</v>
      </c>
      <c r="B73" s="39"/>
      <c r="C73" s="105" t="s">
        <v>296</v>
      </c>
      <c r="D73" s="25" t="s">
        <v>95</v>
      </c>
      <c r="E73" s="104">
        <v>96.4</v>
      </c>
      <c r="F73" s="68"/>
      <c r="G73" s="65"/>
      <c r="H73" s="47">
        <f>ROUND(F73*G73,2)</f>
        <v>0</v>
      </c>
      <c r="I73" s="65"/>
      <c r="J73" s="65"/>
      <c r="K73" s="48">
        <f t="shared" ref="K73:K132" si="11">SUM(H73:J73)</f>
        <v>0</v>
      </c>
      <c r="L73" s="49">
        <f t="shared" ref="L73:L132" si="12">ROUND(E73*F73,2)</f>
        <v>0</v>
      </c>
      <c r="M73" s="47">
        <f t="shared" ref="M73:M132" si="13">ROUND(H73*E73,2)</f>
        <v>0</v>
      </c>
      <c r="N73" s="47">
        <f t="shared" ref="N73:N132" si="14">ROUND(I73*E73,2)</f>
        <v>0</v>
      </c>
      <c r="O73" s="47">
        <f t="shared" ref="O73:O132" si="15">ROUND(J73*E73,2)</f>
        <v>0</v>
      </c>
      <c r="P73" s="48">
        <f t="shared" ref="P73:P132" si="16">SUM(M73:O73)</f>
        <v>0</v>
      </c>
    </row>
    <row r="74" spans="1:16" x14ac:dyDescent="0.2">
      <c r="A74" s="38">
        <v>14</v>
      </c>
      <c r="B74" s="39"/>
      <c r="C74" s="109" t="s">
        <v>297</v>
      </c>
      <c r="D74" s="25" t="s">
        <v>95</v>
      </c>
      <c r="E74" s="104">
        <f>E73*1.05</f>
        <v>101.22</v>
      </c>
      <c r="F74" s="68"/>
      <c r="G74" s="65"/>
      <c r="H74" s="47"/>
      <c r="I74" s="65"/>
      <c r="J74" s="65"/>
      <c r="K74" s="48">
        <f t="shared" si="11"/>
        <v>0</v>
      </c>
      <c r="L74" s="49">
        <f t="shared" si="12"/>
        <v>0</v>
      </c>
      <c r="M74" s="47">
        <f t="shared" si="13"/>
        <v>0</v>
      </c>
      <c r="N74" s="47">
        <f t="shared" si="14"/>
        <v>0</v>
      </c>
      <c r="O74" s="47">
        <f t="shared" si="15"/>
        <v>0</v>
      </c>
      <c r="P74" s="48">
        <f t="shared" si="16"/>
        <v>0</v>
      </c>
    </row>
    <row r="75" spans="1:16" ht="20.399999999999999" x14ac:dyDescent="0.2">
      <c r="A75" s="38">
        <v>15</v>
      </c>
      <c r="B75" s="39"/>
      <c r="C75" s="109" t="s">
        <v>298</v>
      </c>
      <c r="D75" s="25" t="s">
        <v>72</v>
      </c>
      <c r="E75" s="104">
        <v>1</v>
      </c>
      <c r="F75" s="68"/>
      <c r="G75" s="65"/>
      <c r="H75" s="47"/>
      <c r="I75" s="65"/>
      <c r="J75" s="65"/>
      <c r="K75" s="48">
        <f t="shared" si="11"/>
        <v>0</v>
      </c>
      <c r="L75" s="49">
        <f t="shared" si="12"/>
        <v>0</v>
      </c>
      <c r="M75" s="47">
        <f t="shared" si="13"/>
        <v>0</v>
      </c>
      <c r="N75" s="47">
        <f t="shared" si="14"/>
        <v>0</v>
      </c>
      <c r="O75" s="47">
        <f t="shared" si="15"/>
        <v>0</v>
      </c>
      <c r="P75" s="48">
        <f t="shared" si="16"/>
        <v>0</v>
      </c>
    </row>
    <row r="76" spans="1:16" x14ac:dyDescent="0.2">
      <c r="A76" s="38">
        <v>16</v>
      </c>
      <c r="B76" s="39"/>
      <c r="C76" s="105" t="s">
        <v>309</v>
      </c>
      <c r="D76" s="25" t="s">
        <v>95</v>
      </c>
      <c r="E76" s="104">
        <v>162.4</v>
      </c>
      <c r="F76" s="68"/>
      <c r="G76" s="65"/>
      <c r="H76" s="47">
        <f t="shared" ref="H76" si="17">ROUND(F76*G76,2)</f>
        <v>0</v>
      </c>
      <c r="I76" s="65"/>
      <c r="J76" s="65"/>
      <c r="K76" s="48">
        <f t="shared" si="11"/>
        <v>0</v>
      </c>
      <c r="L76" s="49">
        <f t="shared" si="12"/>
        <v>0</v>
      </c>
      <c r="M76" s="47">
        <f t="shared" si="13"/>
        <v>0</v>
      </c>
      <c r="N76" s="47">
        <f t="shared" si="14"/>
        <v>0</v>
      </c>
      <c r="O76" s="47">
        <f t="shared" si="15"/>
        <v>0</v>
      </c>
      <c r="P76" s="48">
        <f t="shared" si="16"/>
        <v>0</v>
      </c>
    </row>
    <row r="77" spans="1:16" x14ac:dyDescent="0.2">
      <c r="A77" s="38">
        <v>17</v>
      </c>
      <c r="B77" s="39"/>
      <c r="C77" s="109" t="s">
        <v>310</v>
      </c>
      <c r="D77" s="25" t="s">
        <v>95</v>
      </c>
      <c r="E77" s="104">
        <f>E76*1.05</f>
        <v>170.52</v>
      </c>
      <c r="F77" s="68"/>
      <c r="G77" s="65"/>
      <c r="H77" s="47"/>
      <c r="I77" s="65"/>
      <c r="J77" s="65"/>
      <c r="K77" s="48">
        <f t="shared" si="11"/>
        <v>0</v>
      </c>
      <c r="L77" s="49">
        <f t="shared" si="12"/>
        <v>0</v>
      </c>
      <c r="M77" s="47">
        <f t="shared" si="13"/>
        <v>0</v>
      </c>
      <c r="N77" s="47">
        <f t="shared" si="14"/>
        <v>0</v>
      </c>
      <c r="O77" s="47">
        <f t="shared" si="15"/>
        <v>0</v>
      </c>
      <c r="P77" s="48">
        <f t="shared" si="16"/>
        <v>0</v>
      </c>
    </row>
    <row r="78" spans="1:16" x14ac:dyDescent="0.2">
      <c r="A78" s="38">
        <v>18</v>
      </c>
      <c r="B78" s="39"/>
      <c r="C78" s="109" t="s">
        <v>311</v>
      </c>
      <c r="D78" s="25" t="s">
        <v>72</v>
      </c>
      <c r="E78" s="104">
        <v>1</v>
      </c>
      <c r="F78" s="68"/>
      <c r="G78" s="65"/>
      <c r="H78" s="47"/>
      <c r="I78" s="65"/>
      <c r="J78" s="65"/>
      <c r="K78" s="48">
        <f t="shared" si="11"/>
        <v>0</v>
      </c>
      <c r="L78" s="49">
        <f t="shared" si="12"/>
        <v>0</v>
      </c>
      <c r="M78" s="47">
        <f t="shared" si="13"/>
        <v>0</v>
      </c>
      <c r="N78" s="47">
        <f t="shared" si="14"/>
        <v>0</v>
      </c>
      <c r="O78" s="47">
        <f t="shared" si="15"/>
        <v>0</v>
      </c>
      <c r="P78" s="48">
        <f t="shared" si="16"/>
        <v>0</v>
      </c>
    </row>
    <row r="79" spans="1:16" x14ac:dyDescent="0.2">
      <c r="A79" s="106">
        <v>5</v>
      </c>
      <c r="B79" s="107"/>
      <c r="C79" s="108" t="s">
        <v>312</v>
      </c>
      <c r="D79" s="25"/>
      <c r="E79" s="104"/>
      <c r="F79" s="68"/>
      <c r="G79" s="65"/>
      <c r="H79" s="47"/>
      <c r="I79" s="65"/>
      <c r="J79" s="65"/>
      <c r="K79" s="48">
        <f t="shared" si="11"/>
        <v>0</v>
      </c>
      <c r="L79" s="49">
        <f t="shared" si="12"/>
        <v>0</v>
      </c>
      <c r="M79" s="47">
        <f t="shared" si="13"/>
        <v>0</v>
      </c>
      <c r="N79" s="47">
        <f t="shared" si="14"/>
        <v>0</v>
      </c>
      <c r="O79" s="47">
        <f t="shared" si="15"/>
        <v>0</v>
      </c>
      <c r="P79" s="48">
        <f t="shared" si="16"/>
        <v>0</v>
      </c>
    </row>
    <row r="80" spans="1:16" ht="20.399999999999999" x14ac:dyDescent="0.2">
      <c r="A80" s="38">
        <v>5</v>
      </c>
      <c r="B80" s="39"/>
      <c r="C80" s="105" t="s">
        <v>313</v>
      </c>
      <c r="D80" s="25" t="s">
        <v>87</v>
      </c>
      <c r="E80" s="104">
        <v>0.47</v>
      </c>
      <c r="F80" s="68"/>
      <c r="G80" s="65"/>
      <c r="H80" s="47">
        <f t="shared" ref="H80" si="18">ROUND(F80*G80,2)</f>
        <v>0</v>
      </c>
      <c r="I80" s="65"/>
      <c r="J80" s="65"/>
      <c r="K80" s="48">
        <f t="shared" si="11"/>
        <v>0</v>
      </c>
      <c r="L80" s="49">
        <f t="shared" si="12"/>
        <v>0</v>
      </c>
      <c r="M80" s="47">
        <f t="shared" si="13"/>
        <v>0</v>
      </c>
      <c r="N80" s="47">
        <f t="shared" si="14"/>
        <v>0</v>
      </c>
      <c r="O80" s="47">
        <f t="shared" si="15"/>
        <v>0</v>
      </c>
      <c r="P80" s="48">
        <f t="shared" si="16"/>
        <v>0</v>
      </c>
    </row>
    <row r="81" spans="1:16" x14ac:dyDescent="0.2">
      <c r="A81" s="38"/>
      <c r="B81" s="39"/>
      <c r="C81" s="109" t="s">
        <v>314</v>
      </c>
      <c r="D81" s="25" t="s">
        <v>87</v>
      </c>
      <c r="E81" s="104">
        <f>E80*1.25</f>
        <v>0.59</v>
      </c>
      <c r="F81" s="68"/>
      <c r="G81" s="65"/>
      <c r="H81" s="47"/>
      <c r="I81" s="65"/>
      <c r="J81" s="65"/>
      <c r="K81" s="48">
        <f t="shared" si="11"/>
        <v>0</v>
      </c>
      <c r="L81" s="49">
        <f t="shared" si="12"/>
        <v>0</v>
      </c>
      <c r="M81" s="47">
        <f t="shared" si="13"/>
        <v>0</v>
      </c>
      <c r="N81" s="47">
        <f t="shared" si="14"/>
        <v>0</v>
      </c>
      <c r="O81" s="47">
        <f t="shared" si="15"/>
        <v>0</v>
      </c>
      <c r="P81" s="48">
        <f t="shared" si="16"/>
        <v>0</v>
      </c>
    </row>
    <row r="82" spans="1:16" x14ac:dyDescent="0.2">
      <c r="A82" s="38"/>
      <c r="B82" s="39"/>
      <c r="C82" s="109" t="s">
        <v>89</v>
      </c>
      <c r="D82" s="25" t="s">
        <v>72</v>
      </c>
      <c r="E82" s="104">
        <v>1</v>
      </c>
      <c r="F82" s="68"/>
      <c r="G82" s="65"/>
      <c r="H82" s="47"/>
      <c r="I82" s="65"/>
      <c r="J82" s="65"/>
      <c r="K82" s="48">
        <f t="shared" si="11"/>
        <v>0</v>
      </c>
      <c r="L82" s="49">
        <f t="shared" si="12"/>
        <v>0</v>
      </c>
      <c r="M82" s="47">
        <f t="shared" si="13"/>
        <v>0</v>
      </c>
      <c r="N82" s="47">
        <f t="shared" si="14"/>
        <v>0</v>
      </c>
      <c r="O82" s="47">
        <f t="shared" si="15"/>
        <v>0</v>
      </c>
      <c r="P82" s="48">
        <f t="shared" si="16"/>
        <v>0</v>
      </c>
    </row>
    <row r="83" spans="1:16" ht="20.399999999999999" x14ac:dyDescent="0.2">
      <c r="A83" s="38">
        <v>5</v>
      </c>
      <c r="B83" s="39"/>
      <c r="C83" s="105" t="s">
        <v>315</v>
      </c>
      <c r="D83" s="25" t="s">
        <v>108</v>
      </c>
      <c r="E83" s="104">
        <f>E84</f>
        <v>4</v>
      </c>
      <c r="F83" s="68"/>
      <c r="G83" s="65"/>
      <c r="H83" s="47">
        <f t="shared" ref="H83" si="19">ROUND(F83*G83,2)</f>
        <v>0</v>
      </c>
      <c r="I83" s="65"/>
      <c r="J83" s="65"/>
      <c r="K83" s="48">
        <f t="shared" si="11"/>
        <v>0</v>
      </c>
      <c r="L83" s="49">
        <f t="shared" si="12"/>
        <v>0</v>
      </c>
      <c r="M83" s="47">
        <f t="shared" si="13"/>
        <v>0</v>
      </c>
      <c r="N83" s="47">
        <f t="shared" si="14"/>
        <v>0</v>
      </c>
      <c r="O83" s="47">
        <f t="shared" si="15"/>
        <v>0</v>
      </c>
      <c r="P83" s="48">
        <f t="shared" si="16"/>
        <v>0</v>
      </c>
    </row>
    <row r="84" spans="1:16" ht="20.399999999999999" x14ac:dyDescent="0.2">
      <c r="A84" s="38"/>
      <c r="B84" s="39"/>
      <c r="C84" s="109" t="s">
        <v>316</v>
      </c>
      <c r="D84" s="25" t="s">
        <v>108</v>
      </c>
      <c r="E84" s="104">
        <v>4</v>
      </c>
      <c r="F84" s="68"/>
      <c r="G84" s="65"/>
      <c r="H84" s="47"/>
      <c r="I84" s="65"/>
      <c r="J84" s="65"/>
      <c r="K84" s="48">
        <f t="shared" si="11"/>
        <v>0</v>
      </c>
      <c r="L84" s="49">
        <f t="shared" si="12"/>
        <v>0</v>
      </c>
      <c r="M84" s="47">
        <f t="shared" si="13"/>
        <v>0</v>
      </c>
      <c r="N84" s="47">
        <f t="shared" si="14"/>
        <v>0</v>
      </c>
      <c r="O84" s="47">
        <f t="shared" si="15"/>
        <v>0</v>
      </c>
      <c r="P84" s="48">
        <f t="shared" si="16"/>
        <v>0</v>
      </c>
    </row>
    <row r="85" spans="1:16" x14ac:dyDescent="0.2">
      <c r="A85" s="38"/>
      <c r="B85" s="39"/>
      <c r="C85" s="109" t="s">
        <v>317</v>
      </c>
      <c r="D85" s="25" t="s">
        <v>72</v>
      </c>
      <c r="E85" s="104">
        <f>E84</f>
        <v>4</v>
      </c>
      <c r="F85" s="68"/>
      <c r="G85" s="65"/>
      <c r="H85" s="47"/>
      <c r="I85" s="65"/>
      <c r="J85" s="65"/>
      <c r="K85" s="48">
        <f t="shared" si="11"/>
        <v>0</v>
      </c>
      <c r="L85" s="49">
        <f t="shared" si="12"/>
        <v>0</v>
      </c>
      <c r="M85" s="47">
        <f t="shared" si="13"/>
        <v>0</v>
      </c>
      <c r="N85" s="47">
        <f t="shared" si="14"/>
        <v>0</v>
      </c>
      <c r="O85" s="47">
        <f t="shared" si="15"/>
        <v>0</v>
      </c>
      <c r="P85" s="48">
        <f t="shared" si="16"/>
        <v>0</v>
      </c>
    </row>
    <row r="86" spans="1:16" x14ac:dyDescent="0.2">
      <c r="A86" s="38"/>
      <c r="B86" s="39"/>
      <c r="C86" s="109" t="s">
        <v>318</v>
      </c>
      <c r="D86" s="25" t="s">
        <v>108</v>
      </c>
      <c r="E86" s="104">
        <f>E84</f>
        <v>4</v>
      </c>
      <c r="F86" s="68"/>
      <c r="G86" s="65"/>
      <c r="H86" s="47"/>
      <c r="I86" s="65"/>
      <c r="J86" s="65"/>
      <c r="K86" s="48">
        <f t="shared" si="11"/>
        <v>0</v>
      </c>
      <c r="L86" s="49">
        <f t="shared" si="12"/>
        <v>0</v>
      </c>
      <c r="M86" s="47">
        <f t="shared" si="13"/>
        <v>0</v>
      </c>
      <c r="N86" s="47">
        <f t="shared" si="14"/>
        <v>0</v>
      </c>
      <c r="O86" s="47">
        <f t="shared" si="15"/>
        <v>0</v>
      </c>
      <c r="P86" s="48">
        <f t="shared" si="16"/>
        <v>0</v>
      </c>
    </row>
    <row r="87" spans="1:16" x14ac:dyDescent="0.2">
      <c r="A87" s="38"/>
      <c r="B87" s="39"/>
      <c r="C87" s="109" t="s">
        <v>319</v>
      </c>
      <c r="D87" s="25" t="s">
        <v>72</v>
      </c>
      <c r="E87" s="104">
        <f>E84</f>
        <v>4</v>
      </c>
      <c r="F87" s="68"/>
      <c r="G87" s="65"/>
      <c r="H87" s="47"/>
      <c r="I87" s="65"/>
      <c r="J87" s="65"/>
      <c r="K87" s="48">
        <f t="shared" si="11"/>
        <v>0</v>
      </c>
      <c r="L87" s="49">
        <f t="shared" si="12"/>
        <v>0</v>
      </c>
      <c r="M87" s="47">
        <f t="shared" si="13"/>
        <v>0</v>
      </c>
      <c r="N87" s="47">
        <f t="shared" si="14"/>
        <v>0</v>
      </c>
      <c r="O87" s="47">
        <f t="shared" si="15"/>
        <v>0</v>
      </c>
      <c r="P87" s="48">
        <f t="shared" si="16"/>
        <v>0</v>
      </c>
    </row>
    <row r="88" spans="1:16" x14ac:dyDescent="0.2">
      <c r="A88" s="38"/>
      <c r="B88" s="39"/>
      <c r="C88" s="109" t="s">
        <v>85</v>
      </c>
      <c r="D88" s="25" t="s">
        <v>72</v>
      </c>
      <c r="E88" s="104">
        <f>E84</f>
        <v>4</v>
      </c>
      <c r="F88" s="68"/>
      <c r="G88" s="65"/>
      <c r="H88" s="47"/>
      <c r="I88" s="65"/>
      <c r="J88" s="65"/>
      <c r="K88" s="48">
        <f t="shared" si="11"/>
        <v>0</v>
      </c>
      <c r="L88" s="49">
        <f t="shared" si="12"/>
        <v>0</v>
      </c>
      <c r="M88" s="47">
        <f t="shared" si="13"/>
        <v>0</v>
      </c>
      <c r="N88" s="47">
        <f t="shared" si="14"/>
        <v>0</v>
      </c>
      <c r="O88" s="47">
        <f t="shared" si="15"/>
        <v>0</v>
      </c>
      <c r="P88" s="48">
        <f t="shared" si="16"/>
        <v>0</v>
      </c>
    </row>
    <row r="89" spans="1:16" x14ac:dyDescent="0.2">
      <c r="A89" s="38">
        <v>5</v>
      </c>
      <c r="B89" s="39"/>
      <c r="C89" s="105" t="s">
        <v>320</v>
      </c>
      <c r="D89" s="25" t="s">
        <v>63</v>
      </c>
      <c r="E89" s="104">
        <v>6.5</v>
      </c>
      <c r="F89" s="68"/>
      <c r="G89" s="65"/>
      <c r="H89" s="47">
        <f t="shared" ref="H89:H90" si="20">ROUND(F89*G89,2)</f>
        <v>0</v>
      </c>
      <c r="I89" s="65"/>
      <c r="J89" s="65"/>
      <c r="K89" s="48">
        <f t="shared" si="11"/>
        <v>0</v>
      </c>
      <c r="L89" s="49">
        <f t="shared" si="12"/>
        <v>0</v>
      </c>
      <c r="M89" s="47">
        <f t="shared" si="13"/>
        <v>0</v>
      </c>
      <c r="N89" s="47">
        <f t="shared" si="14"/>
        <v>0</v>
      </c>
      <c r="O89" s="47">
        <f t="shared" si="15"/>
        <v>0</v>
      </c>
      <c r="P89" s="48">
        <f t="shared" si="16"/>
        <v>0</v>
      </c>
    </row>
    <row r="90" spans="1:16" ht="20.399999999999999" x14ac:dyDescent="0.2">
      <c r="A90" s="38">
        <v>5</v>
      </c>
      <c r="B90" s="39"/>
      <c r="C90" s="105" t="s">
        <v>321</v>
      </c>
      <c r="D90" s="25" t="s">
        <v>108</v>
      </c>
      <c r="E90" s="104">
        <f>E91</f>
        <v>4</v>
      </c>
      <c r="F90" s="68"/>
      <c r="G90" s="65"/>
      <c r="H90" s="47">
        <f t="shared" si="20"/>
        <v>0</v>
      </c>
      <c r="I90" s="65"/>
      <c r="J90" s="65"/>
      <c r="K90" s="48">
        <f t="shared" si="11"/>
        <v>0</v>
      </c>
      <c r="L90" s="49">
        <f t="shared" si="12"/>
        <v>0</v>
      </c>
      <c r="M90" s="47">
        <f t="shared" si="13"/>
        <v>0</v>
      </c>
      <c r="N90" s="47">
        <f t="shared" si="14"/>
        <v>0</v>
      </c>
      <c r="O90" s="47">
        <f t="shared" si="15"/>
        <v>0</v>
      </c>
      <c r="P90" s="48">
        <f t="shared" si="16"/>
        <v>0</v>
      </c>
    </row>
    <row r="91" spans="1:16" ht="20.399999999999999" x14ac:dyDescent="0.2">
      <c r="A91" s="38"/>
      <c r="B91" s="39"/>
      <c r="C91" s="109" t="s">
        <v>322</v>
      </c>
      <c r="D91" s="25" t="s">
        <v>108</v>
      </c>
      <c r="E91" s="104">
        <v>4</v>
      </c>
      <c r="F91" s="68"/>
      <c r="G91" s="65"/>
      <c r="H91" s="47"/>
      <c r="I91" s="65"/>
      <c r="J91" s="65"/>
      <c r="K91" s="48">
        <f t="shared" si="11"/>
        <v>0</v>
      </c>
      <c r="L91" s="49">
        <f t="shared" si="12"/>
        <v>0</v>
      </c>
      <c r="M91" s="47">
        <f t="shared" si="13"/>
        <v>0</v>
      </c>
      <c r="N91" s="47">
        <f t="shared" si="14"/>
        <v>0</v>
      </c>
      <c r="O91" s="47">
        <f t="shared" si="15"/>
        <v>0</v>
      </c>
      <c r="P91" s="48">
        <f t="shared" si="16"/>
        <v>0</v>
      </c>
    </row>
    <row r="92" spans="1:16" ht="20.399999999999999" x14ac:dyDescent="0.2">
      <c r="A92" s="38"/>
      <c r="B92" s="39"/>
      <c r="C92" s="109" t="s">
        <v>323</v>
      </c>
      <c r="D92" s="25" t="s">
        <v>72</v>
      </c>
      <c r="E92" s="104">
        <f>E91</f>
        <v>4</v>
      </c>
      <c r="F92" s="68"/>
      <c r="G92" s="65"/>
      <c r="H92" s="47"/>
      <c r="I92" s="65"/>
      <c r="J92" s="65"/>
      <c r="K92" s="48">
        <f t="shared" si="11"/>
        <v>0</v>
      </c>
      <c r="L92" s="49">
        <f t="shared" si="12"/>
        <v>0</v>
      </c>
      <c r="M92" s="47">
        <f t="shared" si="13"/>
        <v>0</v>
      </c>
      <c r="N92" s="47">
        <f t="shared" si="14"/>
        <v>0</v>
      </c>
      <c r="O92" s="47">
        <f t="shared" si="15"/>
        <v>0</v>
      </c>
      <c r="P92" s="48">
        <f t="shared" si="16"/>
        <v>0</v>
      </c>
    </row>
    <row r="93" spans="1:16" x14ac:dyDescent="0.2">
      <c r="A93" s="38"/>
      <c r="B93" s="39"/>
      <c r="C93" s="109" t="s">
        <v>318</v>
      </c>
      <c r="D93" s="25" t="s">
        <v>108</v>
      </c>
      <c r="E93" s="104">
        <f>E91</f>
        <v>4</v>
      </c>
      <c r="F93" s="68"/>
      <c r="G93" s="65"/>
      <c r="H93" s="47"/>
      <c r="I93" s="65"/>
      <c r="J93" s="65"/>
      <c r="K93" s="48">
        <f t="shared" si="11"/>
        <v>0</v>
      </c>
      <c r="L93" s="49">
        <f t="shared" si="12"/>
        <v>0</v>
      </c>
      <c r="M93" s="47">
        <f t="shared" si="13"/>
        <v>0</v>
      </c>
      <c r="N93" s="47">
        <f t="shared" si="14"/>
        <v>0</v>
      </c>
      <c r="O93" s="47">
        <f t="shared" si="15"/>
        <v>0</v>
      </c>
      <c r="P93" s="48">
        <f t="shared" si="16"/>
        <v>0</v>
      </c>
    </row>
    <row r="94" spans="1:16" x14ac:dyDescent="0.2">
      <c r="A94" s="38"/>
      <c r="B94" s="39"/>
      <c r="C94" s="109" t="s">
        <v>319</v>
      </c>
      <c r="D94" s="25" t="s">
        <v>72</v>
      </c>
      <c r="E94" s="104">
        <f>E91</f>
        <v>4</v>
      </c>
      <c r="F94" s="68"/>
      <c r="G94" s="65"/>
      <c r="H94" s="47"/>
      <c r="I94" s="65"/>
      <c r="J94" s="65"/>
      <c r="K94" s="48">
        <f t="shared" si="11"/>
        <v>0</v>
      </c>
      <c r="L94" s="49">
        <f t="shared" si="12"/>
        <v>0</v>
      </c>
      <c r="M94" s="47">
        <f t="shared" si="13"/>
        <v>0</v>
      </c>
      <c r="N94" s="47">
        <f t="shared" si="14"/>
        <v>0</v>
      </c>
      <c r="O94" s="47">
        <f t="shared" si="15"/>
        <v>0</v>
      </c>
      <c r="P94" s="48">
        <f t="shared" si="16"/>
        <v>0</v>
      </c>
    </row>
    <row r="95" spans="1:16" x14ac:dyDescent="0.2">
      <c r="A95" s="38"/>
      <c r="B95" s="39"/>
      <c r="C95" s="109" t="s">
        <v>85</v>
      </c>
      <c r="D95" s="25" t="s">
        <v>72</v>
      </c>
      <c r="E95" s="104">
        <f>E91</f>
        <v>4</v>
      </c>
      <c r="F95" s="68"/>
      <c r="G95" s="65"/>
      <c r="H95" s="47"/>
      <c r="I95" s="65"/>
      <c r="J95" s="65"/>
      <c r="K95" s="48">
        <f t="shared" si="11"/>
        <v>0</v>
      </c>
      <c r="L95" s="49">
        <f t="shared" si="12"/>
        <v>0</v>
      </c>
      <c r="M95" s="47">
        <f t="shared" si="13"/>
        <v>0</v>
      </c>
      <c r="N95" s="47">
        <f t="shared" si="14"/>
        <v>0</v>
      </c>
      <c r="O95" s="47">
        <f t="shared" si="15"/>
        <v>0</v>
      </c>
      <c r="P95" s="48">
        <f t="shared" si="16"/>
        <v>0</v>
      </c>
    </row>
    <row r="96" spans="1:16" x14ac:dyDescent="0.2">
      <c r="A96" s="38">
        <v>6</v>
      </c>
      <c r="B96" s="39"/>
      <c r="C96" s="105" t="s">
        <v>320</v>
      </c>
      <c r="D96" s="25" t="s">
        <v>63</v>
      </c>
      <c r="E96" s="104">
        <v>9.6999999999999993</v>
      </c>
      <c r="F96" s="68"/>
      <c r="G96" s="65"/>
      <c r="H96" s="47">
        <f t="shared" ref="H96:H97" si="21">ROUND(F96*G96,2)</f>
        <v>0</v>
      </c>
      <c r="I96" s="65"/>
      <c r="J96" s="65"/>
      <c r="K96" s="48">
        <f t="shared" si="11"/>
        <v>0</v>
      </c>
      <c r="L96" s="49">
        <f t="shared" si="12"/>
        <v>0</v>
      </c>
      <c r="M96" s="47">
        <f t="shared" si="13"/>
        <v>0</v>
      </c>
      <c r="N96" s="47">
        <f t="shared" si="14"/>
        <v>0</v>
      </c>
      <c r="O96" s="47">
        <f t="shared" si="15"/>
        <v>0</v>
      </c>
      <c r="P96" s="48">
        <f t="shared" si="16"/>
        <v>0</v>
      </c>
    </row>
    <row r="97" spans="1:16" ht="20.399999999999999" x14ac:dyDescent="0.2">
      <c r="A97" s="38">
        <v>6</v>
      </c>
      <c r="B97" s="39"/>
      <c r="C97" s="105" t="s">
        <v>324</v>
      </c>
      <c r="D97" s="25" t="s">
        <v>72</v>
      </c>
      <c r="E97" s="104">
        <v>8</v>
      </c>
      <c r="F97" s="68"/>
      <c r="G97" s="65"/>
      <c r="H97" s="47">
        <f t="shared" si="21"/>
        <v>0</v>
      </c>
      <c r="I97" s="65"/>
      <c r="J97" s="65"/>
      <c r="K97" s="48">
        <f t="shared" si="11"/>
        <v>0</v>
      </c>
      <c r="L97" s="49">
        <f t="shared" si="12"/>
        <v>0</v>
      </c>
      <c r="M97" s="47">
        <f t="shared" si="13"/>
        <v>0</v>
      </c>
      <c r="N97" s="47">
        <f t="shared" si="14"/>
        <v>0</v>
      </c>
      <c r="O97" s="47">
        <f t="shared" si="15"/>
        <v>0</v>
      </c>
      <c r="P97" s="48">
        <f t="shared" si="16"/>
        <v>0</v>
      </c>
    </row>
    <row r="98" spans="1:16" ht="20.399999999999999" x14ac:dyDescent="0.2">
      <c r="A98" s="38"/>
      <c r="B98" s="39"/>
      <c r="C98" s="109" t="s">
        <v>325</v>
      </c>
      <c r="D98" s="25" t="s">
        <v>72</v>
      </c>
      <c r="E98" s="104">
        <f>E97</f>
        <v>8</v>
      </c>
      <c r="F98" s="68"/>
      <c r="G98" s="65"/>
      <c r="H98" s="47"/>
      <c r="I98" s="65"/>
      <c r="J98" s="65"/>
      <c r="K98" s="48">
        <f t="shared" si="11"/>
        <v>0</v>
      </c>
      <c r="L98" s="49">
        <f t="shared" si="12"/>
        <v>0</v>
      </c>
      <c r="M98" s="47">
        <f t="shared" si="13"/>
        <v>0</v>
      </c>
      <c r="N98" s="47">
        <f t="shared" si="14"/>
        <v>0</v>
      </c>
      <c r="O98" s="47">
        <f t="shared" si="15"/>
        <v>0</v>
      </c>
      <c r="P98" s="48">
        <f t="shared" si="16"/>
        <v>0</v>
      </c>
    </row>
    <row r="99" spans="1:16" x14ac:dyDescent="0.2">
      <c r="A99" s="38"/>
      <c r="B99" s="39"/>
      <c r="C99" s="109" t="s">
        <v>326</v>
      </c>
      <c r="D99" s="25" t="s">
        <v>277</v>
      </c>
      <c r="E99" s="104">
        <v>38</v>
      </c>
      <c r="F99" s="68"/>
      <c r="G99" s="65"/>
      <c r="H99" s="47"/>
      <c r="I99" s="65"/>
      <c r="J99" s="65"/>
      <c r="K99" s="48">
        <f t="shared" si="11"/>
        <v>0</v>
      </c>
      <c r="L99" s="49">
        <f t="shared" si="12"/>
        <v>0</v>
      </c>
      <c r="M99" s="47">
        <f t="shared" si="13"/>
        <v>0</v>
      </c>
      <c r="N99" s="47">
        <f t="shared" si="14"/>
        <v>0</v>
      </c>
      <c r="O99" s="47">
        <f t="shared" si="15"/>
        <v>0</v>
      </c>
      <c r="P99" s="48">
        <f t="shared" si="16"/>
        <v>0</v>
      </c>
    </row>
    <row r="100" spans="1:16" x14ac:dyDescent="0.2">
      <c r="A100" s="38"/>
      <c r="B100" s="39"/>
      <c r="C100" s="109" t="s">
        <v>327</v>
      </c>
      <c r="D100" s="25" t="s">
        <v>72</v>
      </c>
      <c r="E100" s="104">
        <f>E97</f>
        <v>8</v>
      </c>
      <c r="F100" s="68"/>
      <c r="G100" s="65"/>
      <c r="H100" s="47"/>
      <c r="I100" s="65"/>
      <c r="J100" s="65"/>
      <c r="K100" s="48">
        <f t="shared" si="11"/>
        <v>0</v>
      </c>
      <c r="L100" s="49">
        <f t="shared" si="12"/>
        <v>0</v>
      </c>
      <c r="M100" s="47">
        <f t="shared" si="13"/>
        <v>0</v>
      </c>
      <c r="N100" s="47">
        <f t="shared" si="14"/>
        <v>0</v>
      </c>
      <c r="O100" s="47">
        <f t="shared" si="15"/>
        <v>0</v>
      </c>
      <c r="P100" s="48">
        <f t="shared" si="16"/>
        <v>0</v>
      </c>
    </row>
    <row r="101" spans="1:16" ht="20.399999999999999" x14ac:dyDescent="0.2">
      <c r="A101" s="38">
        <v>6</v>
      </c>
      <c r="B101" s="39"/>
      <c r="C101" s="105" t="s">
        <v>328</v>
      </c>
      <c r="D101" s="25" t="s">
        <v>108</v>
      </c>
      <c r="E101" s="104">
        <f>E102</f>
        <v>4</v>
      </c>
      <c r="F101" s="68"/>
      <c r="G101" s="65"/>
      <c r="H101" s="47">
        <f t="shared" ref="H101" si="22">ROUND(F101*G101,2)</f>
        <v>0</v>
      </c>
      <c r="I101" s="65"/>
      <c r="J101" s="65"/>
      <c r="K101" s="48">
        <f t="shared" si="11"/>
        <v>0</v>
      </c>
      <c r="L101" s="49">
        <f t="shared" si="12"/>
        <v>0</v>
      </c>
      <c r="M101" s="47">
        <f t="shared" si="13"/>
        <v>0</v>
      </c>
      <c r="N101" s="47">
        <f t="shared" si="14"/>
        <v>0</v>
      </c>
      <c r="O101" s="47">
        <f t="shared" si="15"/>
        <v>0</v>
      </c>
      <c r="P101" s="48">
        <f t="shared" si="16"/>
        <v>0</v>
      </c>
    </row>
    <row r="102" spans="1:16" ht="20.399999999999999" x14ac:dyDescent="0.2">
      <c r="A102" s="38"/>
      <c r="B102" s="39"/>
      <c r="C102" s="109" t="s">
        <v>329</v>
      </c>
      <c r="D102" s="25" t="s">
        <v>108</v>
      </c>
      <c r="E102" s="104">
        <v>4</v>
      </c>
      <c r="F102" s="68"/>
      <c r="G102" s="65"/>
      <c r="H102" s="47"/>
      <c r="I102" s="65"/>
      <c r="J102" s="65"/>
      <c r="K102" s="48">
        <f t="shared" si="11"/>
        <v>0</v>
      </c>
      <c r="L102" s="49">
        <f t="shared" si="12"/>
        <v>0</v>
      </c>
      <c r="M102" s="47">
        <f t="shared" si="13"/>
        <v>0</v>
      </c>
      <c r="N102" s="47">
        <f t="shared" si="14"/>
        <v>0</v>
      </c>
      <c r="O102" s="47">
        <f t="shared" si="15"/>
        <v>0</v>
      </c>
      <c r="P102" s="48">
        <f t="shared" si="16"/>
        <v>0</v>
      </c>
    </row>
    <row r="103" spans="1:16" x14ac:dyDescent="0.2">
      <c r="A103" s="38"/>
      <c r="B103" s="39"/>
      <c r="C103" s="109" t="s">
        <v>318</v>
      </c>
      <c r="D103" s="25" t="s">
        <v>108</v>
      </c>
      <c r="E103" s="104">
        <f>E101</f>
        <v>4</v>
      </c>
      <c r="F103" s="68"/>
      <c r="G103" s="65"/>
      <c r="H103" s="47"/>
      <c r="I103" s="65"/>
      <c r="J103" s="65"/>
      <c r="K103" s="48">
        <f t="shared" si="11"/>
        <v>0</v>
      </c>
      <c r="L103" s="49">
        <f t="shared" si="12"/>
        <v>0</v>
      </c>
      <c r="M103" s="47">
        <f t="shared" si="13"/>
        <v>0</v>
      </c>
      <c r="N103" s="47">
        <f t="shared" si="14"/>
        <v>0</v>
      </c>
      <c r="O103" s="47">
        <f t="shared" si="15"/>
        <v>0</v>
      </c>
      <c r="P103" s="48">
        <f t="shared" si="16"/>
        <v>0</v>
      </c>
    </row>
    <row r="104" spans="1:16" x14ac:dyDescent="0.2">
      <c r="A104" s="38"/>
      <c r="B104" s="39"/>
      <c r="C104" s="109" t="s">
        <v>319</v>
      </c>
      <c r="D104" s="25" t="s">
        <v>72</v>
      </c>
      <c r="E104" s="104">
        <f>E101</f>
        <v>4</v>
      </c>
      <c r="F104" s="68"/>
      <c r="G104" s="65"/>
      <c r="H104" s="47"/>
      <c r="I104" s="65"/>
      <c r="J104" s="65"/>
      <c r="K104" s="48">
        <f t="shared" si="11"/>
        <v>0</v>
      </c>
      <c r="L104" s="49">
        <f t="shared" si="12"/>
        <v>0</v>
      </c>
      <c r="M104" s="47">
        <f t="shared" si="13"/>
        <v>0</v>
      </c>
      <c r="N104" s="47">
        <f t="shared" si="14"/>
        <v>0</v>
      </c>
      <c r="O104" s="47">
        <f t="shared" si="15"/>
        <v>0</v>
      </c>
      <c r="P104" s="48">
        <f t="shared" si="16"/>
        <v>0</v>
      </c>
    </row>
    <row r="105" spans="1:16" x14ac:dyDescent="0.2">
      <c r="A105" s="38"/>
      <c r="B105" s="39"/>
      <c r="C105" s="109" t="s">
        <v>85</v>
      </c>
      <c r="D105" s="25" t="s">
        <v>72</v>
      </c>
      <c r="E105" s="104">
        <f>E101</f>
        <v>4</v>
      </c>
      <c r="F105" s="68"/>
      <c r="G105" s="65"/>
      <c r="H105" s="47"/>
      <c r="I105" s="65"/>
      <c r="J105" s="65"/>
      <c r="K105" s="48">
        <f t="shared" si="11"/>
        <v>0</v>
      </c>
      <c r="L105" s="49">
        <f t="shared" si="12"/>
        <v>0</v>
      </c>
      <c r="M105" s="47">
        <f t="shared" si="13"/>
        <v>0</v>
      </c>
      <c r="N105" s="47">
        <f t="shared" si="14"/>
        <v>0</v>
      </c>
      <c r="O105" s="47">
        <f t="shared" si="15"/>
        <v>0</v>
      </c>
      <c r="P105" s="48">
        <f t="shared" si="16"/>
        <v>0</v>
      </c>
    </row>
    <row r="106" spans="1:16" ht="20.399999999999999" x14ac:dyDescent="0.2">
      <c r="A106" s="38">
        <v>6</v>
      </c>
      <c r="B106" s="39"/>
      <c r="C106" s="105" t="s">
        <v>330</v>
      </c>
      <c r="D106" s="25" t="s">
        <v>108</v>
      </c>
      <c r="E106" s="104">
        <f>E107</f>
        <v>4</v>
      </c>
      <c r="F106" s="68"/>
      <c r="G106" s="65"/>
      <c r="H106" s="47">
        <f t="shared" ref="H106" si="23">ROUND(F106*G106,2)</f>
        <v>0</v>
      </c>
      <c r="I106" s="65"/>
      <c r="J106" s="65"/>
      <c r="K106" s="48">
        <f t="shared" si="11"/>
        <v>0</v>
      </c>
      <c r="L106" s="49">
        <f t="shared" si="12"/>
        <v>0</v>
      </c>
      <c r="M106" s="47">
        <f t="shared" si="13"/>
        <v>0</v>
      </c>
      <c r="N106" s="47">
        <f t="shared" si="14"/>
        <v>0</v>
      </c>
      <c r="O106" s="47">
        <f t="shared" si="15"/>
        <v>0</v>
      </c>
      <c r="P106" s="48">
        <f t="shared" si="16"/>
        <v>0</v>
      </c>
    </row>
    <row r="107" spans="1:16" ht="20.399999999999999" x14ac:dyDescent="0.2">
      <c r="A107" s="38"/>
      <c r="B107" s="39"/>
      <c r="C107" s="109" t="s">
        <v>331</v>
      </c>
      <c r="D107" s="25" t="s">
        <v>108</v>
      </c>
      <c r="E107" s="104">
        <v>4</v>
      </c>
      <c r="F107" s="68"/>
      <c r="G107" s="65"/>
      <c r="H107" s="47"/>
      <c r="I107" s="65"/>
      <c r="J107" s="65"/>
      <c r="K107" s="48">
        <f t="shared" si="11"/>
        <v>0</v>
      </c>
      <c r="L107" s="49">
        <f t="shared" si="12"/>
        <v>0</v>
      </c>
      <c r="M107" s="47">
        <f t="shared" si="13"/>
        <v>0</v>
      </c>
      <c r="N107" s="47">
        <f t="shared" si="14"/>
        <v>0</v>
      </c>
      <c r="O107" s="47">
        <f t="shared" si="15"/>
        <v>0</v>
      </c>
      <c r="P107" s="48">
        <f t="shared" si="16"/>
        <v>0</v>
      </c>
    </row>
    <row r="108" spans="1:16" x14ac:dyDescent="0.2">
      <c r="A108" s="38"/>
      <c r="B108" s="39"/>
      <c r="C108" s="109" t="s">
        <v>332</v>
      </c>
      <c r="D108" s="25" t="s">
        <v>72</v>
      </c>
      <c r="E108" s="104">
        <f>E106</f>
        <v>4</v>
      </c>
      <c r="F108" s="68"/>
      <c r="G108" s="65"/>
      <c r="H108" s="47"/>
      <c r="I108" s="65"/>
      <c r="J108" s="65"/>
      <c r="K108" s="48">
        <f t="shared" si="11"/>
        <v>0</v>
      </c>
      <c r="L108" s="49">
        <f t="shared" si="12"/>
        <v>0</v>
      </c>
      <c r="M108" s="47">
        <f t="shared" si="13"/>
        <v>0</v>
      </c>
      <c r="N108" s="47">
        <f t="shared" si="14"/>
        <v>0</v>
      </c>
      <c r="O108" s="47">
        <f t="shared" si="15"/>
        <v>0</v>
      </c>
      <c r="P108" s="48">
        <f t="shared" si="16"/>
        <v>0</v>
      </c>
    </row>
    <row r="109" spans="1:16" x14ac:dyDescent="0.2">
      <c r="A109" s="38"/>
      <c r="B109" s="39"/>
      <c r="C109" s="109" t="s">
        <v>318</v>
      </c>
      <c r="D109" s="25" t="s">
        <v>108</v>
      </c>
      <c r="E109" s="104">
        <f>E106</f>
        <v>4</v>
      </c>
      <c r="F109" s="68"/>
      <c r="G109" s="65"/>
      <c r="H109" s="47"/>
      <c r="I109" s="65"/>
      <c r="J109" s="65"/>
      <c r="K109" s="48">
        <f t="shared" si="11"/>
        <v>0</v>
      </c>
      <c r="L109" s="49">
        <f t="shared" si="12"/>
        <v>0</v>
      </c>
      <c r="M109" s="47">
        <f t="shared" si="13"/>
        <v>0</v>
      </c>
      <c r="N109" s="47">
        <f t="shared" si="14"/>
        <v>0</v>
      </c>
      <c r="O109" s="47">
        <f t="shared" si="15"/>
        <v>0</v>
      </c>
      <c r="P109" s="48">
        <f t="shared" si="16"/>
        <v>0</v>
      </c>
    </row>
    <row r="110" spans="1:16" x14ac:dyDescent="0.2">
      <c r="A110" s="38"/>
      <c r="B110" s="39"/>
      <c r="C110" s="109" t="s">
        <v>319</v>
      </c>
      <c r="D110" s="25" t="s">
        <v>72</v>
      </c>
      <c r="E110" s="104">
        <f>E106</f>
        <v>4</v>
      </c>
      <c r="F110" s="68"/>
      <c r="G110" s="65"/>
      <c r="H110" s="47"/>
      <c r="I110" s="65"/>
      <c r="J110" s="65"/>
      <c r="K110" s="48">
        <f t="shared" si="11"/>
        <v>0</v>
      </c>
      <c r="L110" s="49">
        <f t="shared" si="12"/>
        <v>0</v>
      </c>
      <c r="M110" s="47">
        <f t="shared" si="13"/>
        <v>0</v>
      </c>
      <c r="N110" s="47">
        <f t="shared" si="14"/>
        <v>0</v>
      </c>
      <c r="O110" s="47">
        <f t="shared" si="15"/>
        <v>0</v>
      </c>
      <c r="P110" s="48">
        <f t="shared" si="16"/>
        <v>0</v>
      </c>
    </row>
    <row r="111" spans="1:16" x14ac:dyDescent="0.2">
      <c r="A111" s="38"/>
      <c r="B111" s="39"/>
      <c r="C111" s="109" t="s">
        <v>85</v>
      </c>
      <c r="D111" s="25" t="s">
        <v>72</v>
      </c>
      <c r="E111" s="104">
        <f>E106</f>
        <v>4</v>
      </c>
      <c r="F111" s="68"/>
      <c r="G111" s="65"/>
      <c r="H111" s="47"/>
      <c r="I111" s="65"/>
      <c r="J111" s="65"/>
      <c r="K111" s="48">
        <f t="shared" si="11"/>
        <v>0</v>
      </c>
      <c r="L111" s="49">
        <f t="shared" si="12"/>
        <v>0</v>
      </c>
      <c r="M111" s="47">
        <f t="shared" si="13"/>
        <v>0</v>
      </c>
      <c r="N111" s="47">
        <f t="shared" si="14"/>
        <v>0</v>
      </c>
      <c r="O111" s="47">
        <f t="shared" si="15"/>
        <v>0</v>
      </c>
      <c r="P111" s="48">
        <f t="shared" si="16"/>
        <v>0</v>
      </c>
    </row>
    <row r="112" spans="1:16" x14ac:dyDescent="0.2">
      <c r="A112" s="38">
        <v>6</v>
      </c>
      <c r="B112" s="39"/>
      <c r="C112" s="105" t="s">
        <v>333</v>
      </c>
      <c r="D112" s="25" t="s">
        <v>63</v>
      </c>
      <c r="E112" s="104">
        <v>6</v>
      </c>
      <c r="F112" s="68"/>
      <c r="G112" s="65"/>
      <c r="H112" s="47">
        <f t="shared" ref="H112:H113" si="24">ROUND(F112*G112,2)</f>
        <v>0</v>
      </c>
      <c r="I112" s="65"/>
      <c r="J112" s="65"/>
      <c r="K112" s="48">
        <f t="shared" si="11"/>
        <v>0</v>
      </c>
      <c r="L112" s="49">
        <f t="shared" si="12"/>
        <v>0</v>
      </c>
      <c r="M112" s="47">
        <f t="shared" si="13"/>
        <v>0</v>
      </c>
      <c r="N112" s="47">
        <f t="shared" si="14"/>
        <v>0</v>
      </c>
      <c r="O112" s="47">
        <f t="shared" si="15"/>
        <v>0</v>
      </c>
      <c r="P112" s="48">
        <f t="shared" si="16"/>
        <v>0</v>
      </c>
    </row>
    <row r="113" spans="1:16" ht="20.399999999999999" x14ac:dyDescent="0.2">
      <c r="A113" s="38">
        <v>5</v>
      </c>
      <c r="B113" s="39"/>
      <c r="C113" s="105" t="s">
        <v>330</v>
      </c>
      <c r="D113" s="25" t="s">
        <v>108</v>
      </c>
      <c r="E113" s="104">
        <f>E114</f>
        <v>4</v>
      </c>
      <c r="F113" s="68"/>
      <c r="G113" s="65"/>
      <c r="H113" s="47">
        <f t="shared" si="24"/>
        <v>0</v>
      </c>
      <c r="I113" s="65"/>
      <c r="J113" s="65"/>
      <c r="K113" s="48">
        <f t="shared" si="11"/>
        <v>0</v>
      </c>
      <c r="L113" s="49">
        <f t="shared" si="12"/>
        <v>0</v>
      </c>
      <c r="M113" s="47">
        <f t="shared" si="13"/>
        <v>0</v>
      </c>
      <c r="N113" s="47">
        <f t="shared" si="14"/>
        <v>0</v>
      </c>
      <c r="O113" s="47">
        <f t="shared" si="15"/>
        <v>0</v>
      </c>
      <c r="P113" s="48">
        <f t="shared" si="16"/>
        <v>0</v>
      </c>
    </row>
    <row r="114" spans="1:16" ht="20.399999999999999" x14ac:dyDescent="0.2">
      <c r="A114" s="38"/>
      <c r="B114" s="39"/>
      <c r="C114" s="109" t="s">
        <v>334</v>
      </c>
      <c r="D114" s="25" t="s">
        <v>108</v>
      </c>
      <c r="E114" s="104">
        <v>4</v>
      </c>
      <c r="F114" s="68"/>
      <c r="G114" s="65"/>
      <c r="H114" s="47"/>
      <c r="I114" s="65"/>
      <c r="J114" s="65"/>
      <c r="K114" s="48">
        <f t="shared" si="11"/>
        <v>0</v>
      </c>
      <c r="L114" s="49">
        <f t="shared" si="12"/>
        <v>0</v>
      </c>
      <c r="M114" s="47">
        <f t="shared" si="13"/>
        <v>0</v>
      </c>
      <c r="N114" s="47">
        <f t="shared" si="14"/>
        <v>0</v>
      </c>
      <c r="O114" s="47">
        <f t="shared" si="15"/>
        <v>0</v>
      </c>
      <c r="P114" s="48">
        <f t="shared" si="16"/>
        <v>0</v>
      </c>
    </row>
    <row r="115" spans="1:16" x14ac:dyDescent="0.2">
      <c r="A115" s="38"/>
      <c r="B115" s="39"/>
      <c r="C115" s="109" t="s">
        <v>332</v>
      </c>
      <c r="D115" s="25" t="s">
        <v>72</v>
      </c>
      <c r="E115" s="104">
        <f>E113</f>
        <v>4</v>
      </c>
      <c r="F115" s="68"/>
      <c r="G115" s="65"/>
      <c r="H115" s="47"/>
      <c r="I115" s="65"/>
      <c r="J115" s="65"/>
      <c r="K115" s="48">
        <f t="shared" si="11"/>
        <v>0</v>
      </c>
      <c r="L115" s="49">
        <f t="shared" si="12"/>
        <v>0</v>
      </c>
      <c r="M115" s="47">
        <f t="shared" si="13"/>
        <v>0</v>
      </c>
      <c r="N115" s="47">
        <f t="shared" si="14"/>
        <v>0</v>
      </c>
      <c r="O115" s="47">
        <f t="shared" si="15"/>
        <v>0</v>
      </c>
      <c r="P115" s="48">
        <f t="shared" si="16"/>
        <v>0</v>
      </c>
    </row>
    <row r="116" spans="1:16" x14ac:dyDescent="0.2">
      <c r="A116" s="38"/>
      <c r="B116" s="39"/>
      <c r="C116" s="109" t="s">
        <v>318</v>
      </c>
      <c r="D116" s="25" t="s">
        <v>108</v>
      </c>
      <c r="E116" s="104">
        <f>E113</f>
        <v>4</v>
      </c>
      <c r="F116" s="68"/>
      <c r="G116" s="65"/>
      <c r="H116" s="47"/>
      <c r="I116" s="65"/>
      <c r="J116" s="65"/>
      <c r="K116" s="48">
        <f t="shared" si="11"/>
        <v>0</v>
      </c>
      <c r="L116" s="49">
        <f t="shared" si="12"/>
        <v>0</v>
      </c>
      <c r="M116" s="47">
        <f t="shared" si="13"/>
        <v>0</v>
      </c>
      <c r="N116" s="47">
        <f t="shared" si="14"/>
        <v>0</v>
      </c>
      <c r="O116" s="47">
        <f t="shared" si="15"/>
        <v>0</v>
      </c>
      <c r="P116" s="48">
        <f t="shared" si="16"/>
        <v>0</v>
      </c>
    </row>
    <row r="117" spans="1:16" x14ac:dyDescent="0.2">
      <c r="A117" s="38"/>
      <c r="B117" s="39"/>
      <c r="C117" s="109" t="s">
        <v>319</v>
      </c>
      <c r="D117" s="25" t="s">
        <v>72</v>
      </c>
      <c r="E117" s="104">
        <f>E113</f>
        <v>4</v>
      </c>
      <c r="F117" s="68"/>
      <c r="G117" s="65"/>
      <c r="H117" s="47"/>
      <c r="I117" s="65"/>
      <c r="J117" s="65"/>
      <c r="K117" s="48">
        <f t="shared" si="11"/>
        <v>0</v>
      </c>
      <c r="L117" s="49">
        <f t="shared" si="12"/>
        <v>0</v>
      </c>
      <c r="M117" s="47">
        <f t="shared" si="13"/>
        <v>0</v>
      </c>
      <c r="N117" s="47">
        <f t="shared" si="14"/>
        <v>0</v>
      </c>
      <c r="O117" s="47">
        <f t="shared" si="15"/>
        <v>0</v>
      </c>
      <c r="P117" s="48">
        <f t="shared" si="16"/>
        <v>0</v>
      </c>
    </row>
    <row r="118" spans="1:16" x14ac:dyDescent="0.2">
      <c r="A118" s="38"/>
      <c r="B118" s="39"/>
      <c r="C118" s="109" t="s">
        <v>85</v>
      </c>
      <c r="D118" s="25" t="s">
        <v>72</v>
      </c>
      <c r="E118" s="104">
        <f>E113</f>
        <v>4</v>
      </c>
      <c r="F118" s="68"/>
      <c r="G118" s="65"/>
      <c r="H118" s="47"/>
      <c r="I118" s="65"/>
      <c r="J118" s="65"/>
      <c r="K118" s="48">
        <f t="shared" si="11"/>
        <v>0</v>
      </c>
      <c r="L118" s="49">
        <f t="shared" si="12"/>
        <v>0</v>
      </c>
      <c r="M118" s="47">
        <f t="shared" si="13"/>
        <v>0</v>
      </c>
      <c r="N118" s="47">
        <f t="shared" si="14"/>
        <v>0</v>
      </c>
      <c r="O118" s="47">
        <f t="shared" si="15"/>
        <v>0</v>
      </c>
      <c r="P118" s="48">
        <f t="shared" si="16"/>
        <v>0</v>
      </c>
    </row>
    <row r="119" spans="1:16" x14ac:dyDescent="0.2">
      <c r="A119" s="38">
        <v>5</v>
      </c>
      <c r="B119" s="39"/>
      <c r="C119" s="105" t="s">
        <v>333</v>
      </c>
      <c r="D119" s="25" t="s">
        <v>63</v>
      </c>
      <c r="E119" s="104">
        <v>8.5</v>
      </c>
      <c r="F119" s="68"/>
      <c r="G119" s="65"/>
      <c r="H119" s="47">
        <f t="shared" ref="H119:H120" si="25">ROUND(F119*G119,2)</f>
        <v>0</v>
      </c>
      <c r="I119" s="65"/>
      <c r="J119" s="65"/>
      <c r="K119" s="48">
        <f t="shared" si="11"/>
        <v>0</v>
      </c>
      <c r="L119" s="49">
        <f t="shared" si="12"/>
        <v>0</v>
      </c>
      <c r="M119" s="47">
        <f t="shared" si="13"/>
        <v>0</v>
      </c>
      <c r="N119" s="47">
        <f t="shared" si="14"/>
        <v>0</v>
      </c>
      <c r="O119" s="47">
        <f t="shared" si="15"/>
        <v>0</v>
      </c>
      <c r="P119" s="48">
        <f t="shared" si="16"/>
        <v>0</v>
      </c>
    </row>
    <row r="120" spans="1:16" ht="20.399999999999999" x14ac:dyDescent="0.2">
      <c r="A120" s="38">
        <v>5</v>
      </c>
      <c r="B120" s="39"/>
      <c r="C120" s="105" t="s">
        <v>335</v>
      </c>
      <c r="D120" s="25" t="s">
        <v>108</v>
      </c>
      <c r="E120" s="104">
        <f>E121</f>
        <v>8</v>
      </c>
      <c r="F120" s="68"/>
      <c r="G120" s="65"/>
      <c r="H120" s="47">
        <f t="shared" si="25"/>
        <v>0</v>
      </c>
      <c r="I120" s="65"/>
      <c r="J120" s="65"/>
      <c r="K120" s="48">
        <f t="shared" si="11"/>
        <v>0</v>
      </c>
      <c r="L120" s="49">
        <f t="shared" si="12"/>
        <v>0</v>
      </c>
      <c r="M120" s="47">
        <f t="shared" si="13"/>
        <v>0</v>
      </c>
      <c r="N120" s="47">
        <f t="shared" si="14"/>
        <v>0</v>
      </c>
      <c r="O120" s="47">
        <f t="shared" si="15"/>
        <v>0</v>
      </c>
      <c r="P120" s="48">
        <f t="shared" si="16"/>
        <v>0</v>
      </c>
    </row>
    <row r="121" spans="1:16" ht="30.6" x14ac:dyDescent="0.2">
      <c r="A121" s="38"/>
      <c r="B121" s="39"/>
      <c r="C121" s="109" t="s">
        <v>336</v>
      </c>
      <c r="D121" s="25" t="s">
        <v>108</v>
      </c>
      <c r="E121" s="104">
        <v>8</v>
      </c>
      <c r="F121" s="68"/>
      <c r="G121" s="65"/>
      <c r="H121" s="47"/>
      <c r="I121" s="65"/>
      <c r="J121" s="65"/>
      <c r="K121" s="48">
        <f t="shared" si="11"/>
        <v>0</v>
      </c>
      <c r="L121" s="49">
        <f t="shared" si="12"/>
        <v>0</v>
      </c>
      <c r="M121" s="47">
        <f t="shared" si="13"/>
        <v>0</v>
      </c>
      <c r="N121" s="47">
        <f t="shared" si="14"/>
        <v>0</v>
      </c>
      <c r="O121" s="47">
        <f t="shared" si="15"/>
        <v>0</v>
      </c>
      <c r="P121" s="48">
        <f t="shared" si="16"/>
        <v>0</v>
      </c>
    </row>
    <row r="122" spans="1:16" x14ac:dyDescent="0.2">
      <c r="A122" s="38"/>
      <c r="B122" s="39"/>
      <c r="C122" s="109" t="s">
        <v>332</v>
      </c>
      <c r="D122" s="25" t="s">
        <v>72</v>
      </c>
      <c r="E122" s="104">
        <f>E120</f>
        <v>8</v>
      </c>
      <c r="F122" s="68"/>
      <c r="G122" s="65"/>
      <c r="H122" s="47"/>
      <c r="I122" s="65"/>
      <c r="J122" s="65"/>
      <c r="K122" s="48">
        <f t="shared" si="11"/>
        <v>0</v>
      </c>
      <c r="L122" s="49">
        <f t="shared" si="12"/>
        <v>0</v>
      </c>
      <c r="M122" s="47">
        <f t="shared" si="13"/>
        <v>0</v>
      </c>
      <c r="N122" s="47">
        <f t="shared" si="14"/>
        <v>0</v>
      </c>
      <c r="O122" s="47">
        <f t="shared" si="15"/>
        <v>0</v>
      </c>
      <c r="P122" s="48">
        <f t="shared" si="16"/>
        <v>0</v>
      </c>
    </row>
    <row r="123" spans="1:16" x14ac:dyDescent="0.2">
      <c r="A123" s="38"/>
      <c r="B123" s="39"/>
      <c r="C123" s="109" t="s">
        <v>318</v>
      </c>
      <c r="D123" s="25" t="s">
        <v>108</v>
      </c>
      <c r="E123" s="104">
        <f>E120</f>
        <v>8</v>
      </c>
      <c r="F123" s="68"/>
      <c r="G123" s="65"/>
      <c r="H123" s="47"/>
      <c r="I123" s="65"/>
      <c r="J123" s="65"/>
      <c r="K123" s="48">
        <f t="shared" si="11"/>
        <v>0</v>
      </c>
      <c r="L123" s="49">
        <f t="shared" si="12"/>
        <v>0</v>
      </c>
      <c r="M123" s="47">
        <f t="shared" si="13"/>
        <v>0</v>
      </c>
      <c r="N123" s="47">
        <f t="shared" si="14"/>
        <v>0</v>
      </c>
      <c r="O123" s="47">
        <f t="shared" si="15"/>
        <v>0</v>
      </c>
      <c r="P123" s="48">
        <f t="shared" si="16"/>
        <v>0</v>
      </c>
    </row>
    <row r="124" spans="1:16" x14ac:dyDescent="0.2">
      <c r="A124" s="38"/>
      <c r="B124" s="39"/>
      <c r="C124" s="109" t="s">
        <v>319</v>
      </c>
      <c r="D124" s="25" t="s">
        <v>72</v>
      </c>
      <c r="E124" s="104">
        <f>E120</f>
        <v>8</v>
      </c>
      <c r="F124" s="68"/>
      <c r="G124" s="65"/>
      <c r="H124" s="47"/>
      <c r="I124" s="65"/>
      <c r="J124" s="65"/>
      <c r="K124" s="48">
        <f t="shared" si="11"/>
        <v>0</v>
      </c>
      <c r="L124" s="49">
        <f t="shared" si="12"/>
        <v>0</v>
      </c>
      <c r="M124" s="47">
        <f t="shared" si="13"/>
        <v>0</v>
      </c>
      <c r="N124" s="47">
        <f t="shared" si="14"/>
        <v>0</v>
      </c>
      <c r="O124" s="47">
        <f t="shared" si="15"/>
        <v>0</v>
      </c>
      <c r="P124" s="48">
        <f t="shared" si="16"/>
        <v>0</v>
      </c>
    </row>
    <row r="125" spans="1:16" x14ac:dyDescent="0.2">
      <c r="A125" s="38"/>
      <c r="B125" s="39"/>
      <c r="C125" s="109" t="s">
        <v>85</v>
      </c>
      <c r="D125" s="25" t="s">
        <v>72</v>
      </c>
      <c r="E125" s="104">
        <f>E120</f>
        <v>8</v>
      </c>
      <c r="F125" s="68"/>
      <c r="G125" s="65"/>
      <c r="H125" s="47"/>
      <c r="I125" s="65"/>
      <c r="J125" s="65"/>
      <c r="K125" s="48">
        <f t="shared" si="11"/>
        <v>0</v>
      </c>
      <c r="L125" s="49">
        <f t="shared" si="12"/>
        <v>0</v>
      </c>
      <c r="M125" s="47">
        <f t="shared" si="13"/>
        <v>0</v>
      </c>
      <c r="N125" s="47">
        <f t="shared" si="14"/>
        <v>0</v>
      </c>
      <c r="O125" s="47">
        <f t="shared" si="15"/>
        <v>0</v>
      </c>
      <c r="P125" s="48">
        <f t="shared" si="16"/>
        <v>0</v>
      </c>
    </row>
    <row r="126" spans="1:16" x14ac:dyDescent="0.2">
      <c r="A126" s="38">
        <v>5</v>
      </c>
      <c r="B126" s="39"/>
      <c r="C126" s="105" t="s">
        <v>333</v>
      </c>
      <c r="D126" s="25" t="s">
        <v>63</v>
      </c>
      <c r="E126" s="104">
        <v>11</v>
      </c>
      <c r="F126" s="68"/>
      <c r="G126" s="65"/>
      <c r="H126" s="47">
        <f t="shared" ref="H126" si="26">ROUND(F126*G126,2)</f>
        <v>0</v>
      </c>
      <c r="I126" s="65"/>
      <c r="J126" s="65"/>
      <c r="K126" s="48">
        <f t="shared" si="11"/>
        <v>0</v>
      </c>
      <c r="L126" s="49">
        <f t="shared" si="12"/>
        <v>0</v>
      </c>
      <c r="M126" s="47">
        <f t="shared" si="13"/>
        <v>0</v>
      </c>
      <c r="N126" s="47">
        <f t="shared" si="14"/>
        <v>0</v>
      </c>
      <c r="O126" s="47">
        <f t="shared" si="15"/>
        <v>0</v>
      </c>
      <c r="P126" s="48">
        <f t="shared" si="16"/>
        <v>0</v>
      </c>
    </row>
    <row r="127" spans="1:16" x14ac:dyDescent="0.2">
      <c r="A127" s="106">
        <v>6</v>
      </c>
      <c r="B127" s="107"/>
      <c r="C127" s="108" t="s">
        <v>171</v>
      </c>
      <c r="D127" s="25"/>
      <c r="E127" s="104"/>
      <c r="F127" s="68"/>
      <c r="G127" s="65"/>
      <c r="H127" s="47"/>
      <c r="I127" s="65"/>
      <c r="J127" s="65"/>
      <c r="K127" s="48">
        <f t="shared" si="11"/>
        <v>0</v>
      </c>
      <c r="L127" s="49">
        <f t="shared" si="12"/>
        <v>0</v>
      </c>
      <c r="M127" s="47">
        <f t="shared" si="13"/>
        <v>0</v>
      </c>
      <c r="N127" s="47">
        <f t="shared" si="14"/>
        <v>0</v>
      </c>
      <c r="O127" s="47">
        <f t="shared" si="15"/>
        <v>0</v>
      </c>
      <c r="P127" s="48">
        <f t="shared" si="16"/>
        <v>0</v>
      </c>
    </row>
    <row r="128" spans="1:16" ht="30.6" x14ac:dyDescent="0.2">
      <c r="A128" s="38">
        <v>1</v>
      </c>
      <c r="B128" s="39"/>
      <c r="C128" s="105" t="s">
        <v>337</v>
      </c>
      <c r="D128" s="25" t="s">
        <v>95</v>
      </c>
      <c r="E128" s="104">
        <v>1130.8</v>
      </c>
      <c r="F128" s="68"/>
      <c r="G128" s="65"/>
      <c r="H128" s="47">
        <f>ROUND(F128*G128,2)</f>
        <v>0</v>
      </c>
      <c r="I128" s="65"/>
      <c r="J128" s="65"/>
      <c r="K128" s="48">
        <f t="shared" si="11"/>
        <v>0</v>
      </c>
      <c r="L128" s="49">
        <f t="shared" si="12"/>
        <v>0</v>
      </c>
      <c r="M128" s="47">
        <f t="shared" si="13"/>
        <v>0</v>
      </c>
      <c r="N128" s="47">
        <f t="shared" si="14"/>
        <v>0</v>
      </c>
      <c r="O128" s="47">
        <f t="shared" si="15"/>
        <v>0</v>
      </c>
      <c r="P128" s="48">
        <f t="shared" si="16"/>
        <v>0</v>
      </c>
    </row>
    <row r="129" spans="1:16" x14ac:dyDescent="0.2">
      <c r="A129" s="38">
        <v>2</v>
      </c>
      <c r="B129" s="39"/>
      <c r="C129" s="109" t="s">
        <v>338</v>
      </c>
      <c r="D129" s="25" t="s">
        <v>95</v>
      </c>
      <c r="E129" s="104">
        <f>565.4*1.15</f>
        <v>650.21</v>
      </c>
      <c r="F129" s="68"/>
      <c r="G129" s="65"/>
      <c r="H129" s="47"/>
      <c r="I129" s="65"/>
      <c r="J129" s="65"/>
      <c r="K129" s="48">
        <f t="shared" si="11"/>
        <v>0</v>
      </c>
      <c r="L129" s="49">
        <f t="shared" si="12"/>
        <v>0</v>
      </c>
      <c r="M129" s="47">
        <f t="shared" si="13"/>
        <v>0</v>
      </c>
      <c r="N129" s="47">
        <f t="shared" si="14"/>
        <v>0</v>
      </c>
      <c r="O129" s="47">
        <f t="shared" si="15"/>
        <v>0</v>
      </c>
      <c r="P129" s="48">
        <f t="shared" si="16"/>
        <v>0</v>
      </c>
    </row>
    <row r="130" spans="1:16" x14ac:dyDescent="0.2">
      <c r="A130" s="38">
        <v>3</v>
      </c>
      <c r="B130" s="39"/>
      <c r="C130" s="109" t="s">
        <v>339</v>
      </c>
      <c r="D130" s="25" t="s">
        <v>95</v>
      </c>
      <c r="E130" s="104">
        <f>565.4*1.15</f>
        <v>650.21</v>
      </c>
      <c r="F130" s="68"/>
      <c r="G130" s="65"/>
      <c r="H130" s="47"/>
      <c r="I130" s="65"/>
      <c r="J130" s="65"/>
      <c r="K130" s="48">
        <f t="shared" si="11"/>
        <v>0</v>
      </c>
      <c r="L130" s="49">
        <f t="shared" si="12"/>
        <v>0</v>
      </c>
      <c r="M130" s="47">
        <f t="shared" si="13"/>
        <v>0</v>
      </c>
      <c r="N130" s="47">
        <f t="shared" si="14"/>
        <v>0</v>
      </c>
      <c r="O130" s="47">
        <f t="shared" si="15"/>
        <v>0</v>
      </c>
      <c r="P130" s="48">
        <f t="shared" si="16"/>
        <v>0</v>
      </c>
    </row>
    <row r="131" spans="1:16" x14ac:dyDescent="0.2">
      <c r="A131" s="38">
        <v>4</v>
      </c>
      <c r="B131" s="39"/>
      <c r="C131" s="109" t="s">
        <v>85</v>
      </c>
      <c r="D131" s="25" t="s">
        <v>72</v>
      </c>
      <c r="E131" s="104">
        <v>1</v>
      </c>
      <c r="F131" s="68"/>
      <c r="G131" s="65"/>
      <c r="H131" s="47"/>
      <c r="I131" s="65"/>
      <c r="J131" s="65"/>
      <c r="K131" s="48">
        <f t="shared" si="11"/>
        <v>0</v>
      </c>
      <c r="L131" s="49">
        <f t="shared" si="12"/>
        <v>0</v>
      </c>
      <c r="M131" s="47">
        <f t="shared" si="13"/>
        <v>0</v>
      </c>
      <c r="N131" s="47">
        <f t="shared" si="14"/>
        <v>0</v>
      </c>
      <c r="O131" s="47">
        <f t="shared" si="15"/>
        <v>0</v>
      </c>
      <c r="P131" s="48">
        <f t="shared" si="16"/>
        <v>0</v>
      </c>
    </row>
    <row r="132" spans="1:16" ht="20.399999999999999" x14ac:dyDescent="0.2">
      <c r="A132" s="38">
        <v>5</v>
      </c>
      <c r="B132" s="39"/>
      <c r="C132" s="105" t="s">
        <v>340</v>
      </c>
      <c r="D132" s="25" t="s">
        <v>95</v>
      </c>
      <c r="E132" s="104">
        <v>925</v>
      </c>
      <c r="F132" s="68"/>
      <c r="G132" s="65"/>
      <c r="H132" s="47">
        <f>ROUND(F132*G132,2)</f>
        <v>0</v>
      </c>
      <c r="I132" s="65"/>
      <c r="J132" s="65"/>
      <c r="K132" s="48">
        <f t="shared" si="11"/>
        <v>0</v>
      </c>
      <c r="L132" s="49">
        <f t="shared" si="12"/>
        <v>0</v>
      </c>
      <c r="M132" s="47">
        <f t="shared" si="13"/>
        <v>0</v>
      </c>
      <c r="N132" s="47">
        <f t="shared" si="14"/>
        <v>0</v>
      </c>
      <c r="O132" s="47">
        <f t="shared" si="15"/>
        <v>0</v>
      </c>
      <c r="P132" s="48">
        <f t="shared" si="16"/>
        <v>0</v>
      </c>
    </row>
    <row r="133" spans="1:16" x14ac:dyDescent="0.2">
      <c r="A133" s="38">
        <v>6</v>
      </c>
      <c r="B133" s="39"/>
      <c r="C133" s="109" t="s">
        <v>339</v>
      </c>
      <c r="D133" s="25" t="s">
        <v>95</v>
      </c>
      <c r="E133" s="104">
        <f>E132*1.15</f>
        <v>1063.75</v>
      </c>
      <c r="F133" s="68"/>
      <c r="G133" s="65"/>
      <c r="H133" s="47"/>
      <c r="I133" s="65"/>
      <c r="J133" s="65"/>
      <c r="K133" s="48">
        <f t="shared" ref="K133:K134" si="27">SUM(H133:J133)</f>
        <v>0</v>
      </c>
      <c r="L133" s="49">
        <f t="shared" ref="L133:L134" si="28">ROUND(E133*F133,2)</f>
        <v>0</v>
      </c>
      <c r="M133" s="47">
        <f t="shared" ref="M133:M134" si="29">ROUND(H133*E133,2)</f>
        <v>0</v>
      </c>
      <c r="N133" s="47">
        <f t="shared" ref="N133:N134" si="30">ROUND(I133*E133,2)</f>
        <v>0</v>
      </c>
      <c r="O133" s="47">
        <f t="shared" ref="O133:O134" si="31">ROUND(J133*E133,2)</f>
        <v>0</v>
      </c>
      <c r="P133" s="48">
        <f t="shared" ref="P133:P134" si="32">SUM(M133:O133)</f>
        <v>0</v>
      </c>
    </row>
    <row r="134" spans="1:16" ht="10.8" thickBot="1" x14ac:dyDescent="0.25">
      <c r="A134" s="38">
        <v>7</v>
      </c>
      <c r="B134" s="39"/>
      <c r="C134" s="109" t="s">
        <v>85</v>
      </c>
      <c r="D134" s="25" t="s">
        <v>72</v>
      </c>
      <c r="E134" s="104">
        <v>1</v>
      </c>
      <c r="F134" s="68"/>
      <c r="G134" s="65"/>
      <c r="H134" s="47"/>
      <c r="I134" s="65"/>
      <c r="J134" s="65"/>
      <c r="K134" s="48">
        <f t="shared" si="27"/>
        <v>0</v>
      </c>
      <c r="L134" s="49">
        <f t="shared" si="28"/>
        <v>0</v>
      </c>
      <c r="M134" s="47">
        <f t="shared" si="29"/>
        <v>0</v>
      </c>
      <c r="N134" s="47">
        <f t="shared" si="30"/>
        <v>0</v>
      </c>
      <c r="O134" s="47">
        <f t="shared" si="31"/>
        <v>0</v>
      </c>
      <c r="P134" s="48">
        <f t="shared" si="32"/>
        <v>0</v>
      </c>
    </row>
    <row r="135" spans="1:16" ht="10.8" thickBot="1" x14ac:dyDescent="0.25">
      <c r="A135" s="162" t="s">
        <v>105</v>
      </c>
      <c r="B135" s="163"/>
      <c r="C135" s="163"/>
      <c r="D135" s="163"/>
      <c r="E135" s="163"/>
      <c r="F135" s="163"/>
      <c r="G135" s="163"/>
      <c r="H135" s="163"/>
      <c r="I135" s="163"/>
      <c r="J135" s="163"/>
      <c r="K135" s="164"/>
      <c r="L135" s="69">
        <f>SUM(L14:L134)</f>
        <v>0</v>
      </c>
      <c r="M135" s="70">
        <f>SUM(M14:M134)</f>
        <v>0</v>
      </c>
      <c r="N135" s="70">
        <f>SUM(N14:N134)</f>
        <v>0</v>
      </c>
      <c r="O135" s="70">
        <f>SUM(O14:O134)</f>
        <v>0</v>
      </c>
      <c r="P135" s="71">
        <f>SUM(P14:P134)</f>
        <v>0</v>
      </c>
    </row>
    <row r="136" spans="1:16" x14ac:dyDescent="0.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</row>
    <row r="137" spans="1:16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</row>
    <row r="138" spans="1:16" x14ac:dyDescent="0.2">
      <c r="A138" s="1" t="s">
        <v>14</v>
      </c>
      <c r="B138" s="17"/>
      <c r="C138" s="161">
        <f>'Kops a'!C33:H33</f>
        <v>0</v>
      </c>
      <c r="D138" s="161"/>
      <c r="E138" s="161"/>
      <c r="F138" s="161"/>
      <c r="G138" s="161"/>
      <c r="H138" s="161"/>
      <c r="I138" s="17"/>
      <c r="J138" s="17"/>
      <c r="K138" s="17"/>
      <c r="L138" s="17"/>
      <c r="M138" s="17"/>
      <c r="N138" s="17"/>
      <c r="O138" s="17"/>
      <c r="P138" s="17"/>
    </row>
    <row r="139" spans="1:16" x14ac:dyDescent="0.2">
      <c r="A139" s="17"/>
      <c r="B139" s="17"/>
      <c r="C139" s="117" t="s">
        <v>15</v>
      </c>
      <c r="D139" s="117"/>
      <c r="E139" s="117"/>
      <c r="F139" s="117"/>
      <c r="G139" s="117"/>
      <c r="H139" s="117"/>
      <c r="I139" s="17"/>
      <c r="J139" s="17"/>
      <c r="K139" s="17"/>
      <c r="L139" s="17"/>
      <c r="M139" s="17"/>
      <c r="N139" s="17"/>
      <c r="O139" s="17"/>
      <c r="P139" s="17"/>
    </row>
    <row r="140" spans="1:16" x14ac:dyDescent="0.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</row>
    <row r="141" spans="1:16" x14ac:dyDescent="0.2">
      <c r="A141" s="88" t="str">
        <f>'Kops a'!A36</f>
        <v xml:space="preserve">Tāme sastādīta </v>
      </c>
      <c r="B141" s="89"/>
      <c r="C141" s="89"/>
      <c r="D141" s="89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1:16" x14ac:dyDescent="0.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1:16" x14ac:dyDescent="0.2">
      <c r="A143" s="1" t="s">
        <v>37</v>
      </c>
      <c r="B143" s="17"/>
      <c r="C143" s="161">
        <f>'Kops a'!C38:H38</f>
        <v>0</v>
      </c>
      <c r="D143" s="161"/>
      <c r="E143" s="161"/>
      <c r="F143" s="161"/>
      <c r="G143" s="161"/>
      <c r="H143" s="161"/>
      <c r="I143" s="17"/>
      <c r="J143" s="17"/>
      <c r="K143" s="17"/>
      <c r="L143" s="17"/>
      <c r="M143" s="17"/>
      <c r="N143" s="17"/>
      <c r="O143" s="17"/>
      <c r="P143" s="17"/>
    </row>
    <row r="144" spans="1:16" x14ac:dyDescent="0.2">
      <c r="A144" s="17"/>
      <c r="B144" s="17"/>
      <c r="C144" s="117" t="s">
        <v>15</v>
      </c>
      <c r="D144" s="117"/>
      <c r="E144" s="117"/>
      <c r="F144" s="117"/>
      <c r="G144" s="117"/>
      <c r="H144" s="117"/>
      <c r="I144" s="17"/>
      <c r="J144" s="17"/>
      <c r="K144" s="17"/>
      <c r="L144" s="17"/>
      <c r="M144" s="17"/>
      <c r="N144" s="17"/>
      <c r="O144" s="17"/>
      <c r="P144" s="17"/>
    </row>
    <row r="145" spans="1:16" x14ac:dyDescent="0.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1:16" x14ac:dyDescent="0.2">
      <c r="A146" s="88" t="s">
        <v>54</v>
      </c>
      <c r="B146" s="89"/>
      <c r="C146" s="93">
        <f>'Kops a'!C41</f>
        <v>0</v>
      </c>
      <c r="D146" s="50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1:16" x14ac:dyDescent="0.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144:H144"/>
    <mergeCell ref="C4:I4"/>
    <mergeCell ref="F12:K12"/>
    <mergeCell ref="J9:M9"/>
    <mergeCell ref="D8:L8"/>
    <mergeCell ref="A135:K135"/>
    <mergeCell ref="C138:H138"/>
    <mergeCell ref="C139:H139"/>
    <mergeCell ref="C143:H143"/>
  </mergeCells>
  <conditionalFormatting sqref="I14:J134 A14:G134">
    <cfRule type="cellIs" dxfId="79" priority="32" operator="equal">
      <formula>0</formula>
    </cfRule>
  </conditionalFormatting>
  <conditionalFormatting sqref="N9:O9 K14:P134 H14:H134">
    <cfRule type="cellIs" dxfId="78" priority="31" operator="equal">
      <formula>0</formula>
    </cfRule>
  </conditionalFormatting>
  <conditionalFormatting sqref="C2:I2">
    <cfRule type="cellIs" dxfId="77" priority="28" operator="equal">
      <formula>0</formula>
    </cfRule>
  </conditionalFormatting>
  <conditionalFormatting sqref="O10">
    <cfRule type="cellIs" dxfId="76" priority="27" operator="equal">
      <formula>"20__. gada __. _________"</formula>
    </cfRule>
  </conditionalFormatting>
  <conditionalFormatting sqref="A135:K135">
    <cfRule type="containsText" dxfId="75" priority="26" operator="containsText" text="Tiešās izmaksas kopā, t. sk. darba devēja sociālais nodoklis __.__% ">
      <formula>NOT(ISERROR(SEARCH("Tiešās izmaksas kopā, t. sk. darba devēja sociālais nodoklis __.__% ",A135)))</formula>
    </cfRule>
  </conditionalFormatting>
  <conditionalFormatting sqref="L135:P135">
    <cfRule type="cellIs" dxfId="74" priority="21" operator="equal">
      <formula>0</formula>
    </cfRule>
  </conditionalFormatting>
  <conditionalFormatting sqref="C4:I4">
    <cfRule type="cellIs" dxfId="73" priority="20" operator="equal">
      <formula>0</formula>
    </cfRule>
  </conditionalFormatting>
  <conditionalFormatting sqref="D5:L8">
    <cfRule type="cellIs" dxfId="72" priority="17" operator="equal">
      <formula>0</formula>
    </cfRule>
  </conditionalFormatting>
  <conditionalFormatting sqref="C143:H143">
    <cfRule type="cellIs" dxfId="71" priority="10" operator="equal">
      <formula>0</formula>
    </cfRule>
  </conditionalFormatting>
  <conditionalFormatting sqref="C138:H138">
    <cfRule type="cellIs" dxfId="70" priority="9" operator="equal">
      <formula>0</formula>
    </cfRule>
  </conditionalFormatting>
  <conditionalFormatting sqref="P10">
    <cfRule type="cellIs" dxfId="69" priority="13" operator="equal">
      <formula>"20__. gada __. _________"</formula>
    </cfRule>
  </conditionalFormatting>
  <conditionalFormatting sqref="C143:H143 C146 C138:H138">
    <cfRule type="cellIs" dxfId="68" priority="8" operator="equal">
      <formula>0</formula>
    </cfRule>
  </conditionalFormatting>
  <conditionalFormatting sqref="D1">
    <cfRule type="cellIs" dxfId="67" priority="7" operator="equal">
      <formula>0</formula>
    </cfRule>
  </conditionalFormatting>
  <conditionalFormatting sqref="A9">
    <cfRule type="containsText" dxfId="66" priority="6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pageSetup scale="87" fitToHeight="0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DC7EA987-A541-4A14-8BBA-80430C8D8797}">
            <xm:f>NOT(ISERROR(SEARCH("Tāme sastādīta ____. gada ___. ______________",A141)))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A141</xm:sqref>
        </x14:conditionalFormatting>
        <x14:conditionalFormatting xmlns:xm="http://schemas.microsoft.com/office/excel/2006/main">
          <x14:cfRule type="containsText" priority="11" operator="containsText" id="{ACDA78AF-73B6-4D16-9157-A1B6B42F0CA3}">
            <xm:f>NOT(ISERROR(SEARCH("Sertifikāta Nr. _________________________________",A146)))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A146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F14D8-839A-434D-B052-CBD5FB76089D}">
  <sheetPr codeName="Sheet8"/>
  <dimension ref="A1:P39"/>
  <sheetViews>
    <sheetView topLeftCell="A7" workbookViewId="0">
      <selection activeCell="I15" sqref="I15:J26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1">
        <f>'Kops a'!A20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6" t="s">
        <v>358</v>
      </c>
      <c r="D2" s="166"/>
      <c r="E2" s="166"/>
      <c r="F2" s="166"/>
      <c r="G2" s="166"/>
      <c r="H2" s="166"/>
      <c r="I2" s="166"/>
      <c r="J2" s="29"/>
    </row>
    <row r="3" spans="1:16" x14ac:dyDescent="0.2">
      <c r="A3" s="30"/>
      <c r="B3" s="30"/>
      <c r="C3" s="156" t="s">
        <v>17</v>
      </c>
      <c r="D3" s="156"/>
      <c r="E3" s="156"/>
      <c r="F3" s="156"/>
      <c r="G3" s="156"/>
      <c r="H3" s="156"/>
      <c r="I3" s="156"/>
      <c r="J3" s="30"/>
    </row>
    <row r="4" spans="1:16" x14ac:dyDescent="0.2">
      <c r="A4" s="30"/>
      <c r="B4" s="30"/>
      <c r="C4" s="167" t="s">
        <v>52</v>
      </c>
      <c r="D4" s="167"/>
      <c r="E4" s="167"/>
      <c r="F4" s="167"/>
      <c r="G4" s="167"/>
      <c r="H4" s="167"/>
      <c r="I4" s="167"/>
      <c r="J4" s="30"/>
    </row>
    <row r="5" spans="1:16" x14ac:dyDescent="0.2">
      <c r="A5" s="23"/>
      <c r="B5" s="23"/>
      <c r="C5" s="27" t="s">
        <v>5</v>
      </c>
      <c r="D5" s="179" t="str">
        <f>'Kops a'!D6</f>
        <v>Daudzdzīvokļu dzīvojamās mājas vienkāršotas fasādes atjaunošana</v>
      </c>
      <c r="E5" s="179"/>
      <c r="F5" s="179"/>
      <c r="G5" s="179"/>
      <c r="H5" s="179"/>
      <c r="I5" s="179"/>
      <c r="J5" s="179"/>
      <c r="K5" s="179"/>
      <c r="L5" s="179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79" t="str">
        <f>'Kops a'!D7</f>
        <v>Daudzdzīvokļu dzīvojamās mājas, Vīgriežu ielā 34, Jelgavā vienkāršotas fasādes atjaunošana</v>
      </c>
      <c r="E6" s="179"/>
      <c r="F6" s="179"/>
      <c r="G6" s="179"/>
      <c r="H6" s="179"/>
      <c r="I6" s="179"/>
      <c r="J6" s="179"/>
      <c r="K6" s="179"/>
      <c r="L6" s="179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79" t="str">
        <f>'Kops a'!D8</f>
        <v>Vīgriežu iela 34, Jelgava</v>
      </c>
      <c r="E7" s="179"/>
      <c r="F7" s="179"/>
      <c r="G7" s="179"/>
      <c r="H7" s="179"/>
      <c r="I7" s="179"/>
      <c r="J7" s="179"/>
      <c r="K7" s="179"/>
      <c r="L7" s="179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79">
        <f>'Kops a'!D9</f>
        <v>0</v>
      </c>
      <c r="E8" s="179"/>
      <c r="F8" s="179"/>
      <c r="G8" s="179"/>
      <c r="H8" s="179"/>
      <c r="I8" s="179"/>
      <c r="J8" s="179"/>
      <c r="K8" s="179"/>
      <c r="L8" s="179"/>
      <c r="M8" s="17"/>
      <c r="N8" s="17"/>
      <c r="O8" s="17"/>
      <c r="P8" s="17"/>
    </row>
    <row r="9" spans="1:16" ht="11.25" customHeight="1" x14ac:dyDescent="0.2">
      <c r="A9" s="165" t="s">
        <v>60</v>
      </c>
      <c r="B9" s="165"/>
      <c r="C9" s="165"/>
      <c r="D9" s="165"/>
      <c r="E9" s="165"/>
      <c r="F9" s="165"/>
      <c r="G9" s="165"/>
      <c r="H9" s="165"/>
      <c r="I9" s="165"/>
      <c r="J9" s="171" t="s">
        <v>39</v>
      </c>
      <c r="K9" s="171"/>
      <c r="L9" s="171"/>
      <c r="M9" s="171"/>
      <c r="N9" s="178">
        <f>P27</f>
        <v>0</v>
      </c>
      <c r="O9" s="178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1"/>
      <c r="P10" s="90" t="str">
        <f>A33</f>
        <v xml:space="preserve">Tāme sastādīta 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34" t="s">
        <v>23</v>
      </c>
      <c r="B12" s="173" t="s">
        <v>40</v>
      </c>
      <c r="C12" s="169" t="s">
        <v>41</v>
      </c>
      <c r="D12" s="176" t="s">
        <v>42</v>
      </c>
      <c r="E12" s="159" t="s">
        <v>43</v>
      </c>
      <c r="F12" s="168" t="s">
        <v>44</v>
      </c>
      <c r="G12" s="169"/>
      <c r="H12" s="169"/>
      <c r="I12" s="169"/>
      <c r="J12" s="169"/>
      <c r="K12" s="170"/>
      <c r="L12" s="168" t="s">
        <v>45</v>
      </c>
      <c r="M12" s="169"/>
      <c r="N12" s="169"/>
      <c r="O12" s="169"/>
      <c r="P12" s="170"/>
    </row>
    <row r="13" spans="1:16" ht="126.75" customHeight="1" thickBot="1" x14ac:dyDescent="0.25">
      <c r="A13" s="172"/>
      <c r="B13" s="174"/>
      <c r="C13" s="175"/>
      <c r="D13" s="177"/>
      <c r="E13" s="160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106">
        <v>1</v>
      </c>
      <c r="B14" s="107"/>
      <c r="C14" s="108" t="s">
        <v>61</v>
      </c>
      <c r="D14" s="25"/>
      <c r="E14" s="67"/>
      <c r="F14" s="68"/>
      <c r="G14" s="65"/>
      <c r="H14" s="47"/>
      <c r="I14" s="65"/>
      <c r="J14" s="65"/>
      <c r="K14" s="66">
        <f>SUM(H14:J14)</f>
        <v>0</v>
      </c>
      <c r="L14" s="68">
        <f>ROUND(E14*F14,2)</f>
        <v>0</v>
      </c>
      <c r="M14" s="65">
        <f>ROUND(H14*E14,2)</f>
        <v>0</v>
      </c>
      <c r="N14" s="65">
        <f>ROUND(I14*E14,2)</f>
        <v>0</v>
      </c>
      <c r="O14" s="65">
        <f>ROUND(J14*E14,2)</f>
        <v>0</v>
      </c>
      <c r="P14" s="66">
        <f>SUM(M14:O14)</f>
        <v>0</v>
      </c>
    </row>
    <row r="15" spans="1:16" x14ac:dyDescent="0.2">
      <c r="A15" s="38">
        <v>1</v>
      </c>
      <c r="B15" s="39"/>
      <c r="C15" s="105" t="s">
        <v>341</v>
      </c>
      <c r="D15" s="25" t="s">
        <v>63</v>
      </c>
      <c r="E15" s="104">
        <v>173.88</v>
      </c>
      <c r="F15" s="68"/>
      <c r="G15" s="65"/>
      <c r="H15" s="47">
        <f t="shared" ref="H15:H16" si="0">ROUND(F15*G15,2)</f>
        <v>0</v>
      </c>
      <c r="I15" s="65"/>
      <c r="J15" s="65"/>
      <c r="K15" s="48">
        <f t="shared" ref="K15:K26" si="1">SUM(H15:J15)</f>
        <v>0</v>
      </c>
      <c r="L15" s="49">
        <f t="shared" ref="L15:L26" si="2">ROUND(E15*F15,2)</f>
        <v>0</v>
      </c>
      <c r="M15" s="47">
        <f t="shared" ref="M15:M26" si="3">ROUND(H15*E15,2)</f>
        <v>0</v>
      </c>
      <c r="N15" s="47">
        <f t="shared" ref="N15:N26" si="4">ROUND(I15*E15,2)</f>
        <v>0</v>
      </c>
      <c r="O15" s="47">
        <f t="shared" ref="O15:O26" si="5">ROUND(J15*E15,2)</f>
        <v>0</v>
      </c>
      <c r="P15" s="48">
        <f t="shared" ref="P15:P26" si="6">SUM(M15:O15)</f>
        <v>0</v>
      </c>
    </row>
    <row r="16" spans="1:16" x14ac:dyDescent="0.2">
      <c r="A16" s="38">
        <v>2</v>
      </c>
      <c r="B16" s="39"/>
      <c r="C16" s="105" t="s">
        <v>342</v>
      </c>
      <c r="D16" s="25" t="s">
        <v>63</v>
      </c>
      <c r="E16" s="104">
        <v>925.79</v>
      </c>
      <c r="F16" s="68"/>
      <c r="G16" s="65"/>
      <c r="H16" s="47">
        <f t="shared" si="0"/>
        <v>0</v>
      </c>
      <c r="I16" s="65"/>
      <c r="J16" s="65"/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</row>
    <row r="17" spans="1:16" x14ac:dyDescent="0.2">
      <c r="A17" s="106">
        <v>2</v>
      </c>
      <c r="B17" s="107"/>
      <c r="C17" s="108" t="s">
        <v>343</v>
      </c>
      <c r="D17" s="25"/>
      <c r="E17" s="104"/>
      <c r="F17" s="68"/>
      <c r="G17" s="65"/>
      <c r="H17" s="47"/>
      <c r="I17" s="65"/>
      <c r="J17" s="65"/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</row>
    <row r="18" spans="1:16" x14ac:dyDescent="0.2">
      <c r="A18" s="38">
        <v>1</v>
      </c>
      <c r="B18" s="39"/>
      <c r="C18" s="105" t="s">
        <v>344</v>
      </c>
      <c r="D18" s="25" t="s">
        <v>63</v>
      </c>
      <c r="E18" s="104">
        <f>E16</f>
        <v>925.79</v>
      </c>
      <c r="F18" s="68"/>
      <c r="G18" s="65"/>
      <c r="H18" s="47">
        <f t="shared" ref="H18:H26" si="7">ROUND(F18*G18,2)</f>
        <v>0</v>
      </c>
      <c r="I18" s="65"/>
      <c r="J18" s="65"/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</row>
    <row r="19" spans="1:16" ht="20.399999999999999" x14ac:dyDescent="0.2">
      <c r="A19" s="38">
        <v>2</v>
      </c>
      <c r="B19" s="39"/>
      <c r="C19" s="109" t="s">
        <v>345</v>
      </c>
      <c r="D19" s="25" t="s">
        <v>70</v>
      </c>
      <c r="E19" s="104">
        <f>E18*3.5</f>
        <v>3240.27</v>
      </c>
      <c r="F19" s="68"/>
      <c r="G19" s="65"/>
      <c r="H19" s="47"/>
      <c r="I19" s="65"/>
      <c r="J19" s="65"/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</row>
    <row r="20" spans="1:16" x14ac:dyDescent="0.2">
      <c r="A20" s="38">
        <v>3</v>
      </c>
      <c r="B20" s="39"/>
      <c r="C20" s="109" t="s">
        <v>346</v>
      </c>
      <c r="D20" s="25" t="s">
        <v>70</v>
      </c>
      <c r="E20" s="104">
        <f>E18*1.1</f>
        <v>1018.37</v>
      </c>
      <c r="F20" s="68"/>
      <c r="G20" s="65"/>
      <c r="H20" s="47"/>
      <c r="I20" s="65"/>
      <c r="J20" s="65"/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</row>
    <row r="21" spans="1:16" x14ac:dyDescent="0.2">
      <c r="A21" s="38">
        <v>4</v>
      </c>
      <c r="B21" s="39"/>
      <c r="C21" s="109" t="s">
        <v>85</v>
      </c>
      <c r="D21" s="25" t="s">
        <v>72</v>
      </c>
      <c r="E21" s="104">
        <v>1</v>
      </c>
      <c r="F21" s="68"/>
      <c r="G21" s="65"/>
      <c r="H21" s="47"/>
      <c r="I21" s="65"/>
      <c r="J21" s="65"/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</row>
    <row r="22" spans="1:16" ht="20.399999999999999" x14ac:dyDescent="0.2">
      <c r="A22" s="38">
        <v>5</v>
      </c>
      <c r="B22" s="39"/>
      <c r="C22" s="109" t="s">
        <v>286</v>
      </c>
      <c r="D22" s="25" t="s">
        <v>79</v>
      </c>
      <c r="E22" s="104">
        <f>E18*0.25</f>
        <v>231.45</v>
      </c>
      <c r="F22" s="68"/>
      <c r="G22" s="65"/>
      <c r="H22" s="47"/>
      <c r="I22" s="65"/>
      <c r="J22" s="65"/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</row>
    <row r="23" spans="1:16" ht="20.399999999999999" x14ac:dyDescent="0.2">
      <c r="A23" s="38">
        <v>6</v>
      </c>
      <c r="B23" s="39"/>
      <c r="C23" s="109" t="s">
        <v>287</v>
      </c>
      <c r="D23" s="25" t="s">
        <v>79</v>
      </c>
      <c r="E23" s="104">
        <f>E18*0.35</f>
        <v>324.02999999999997</v>
      </c>
      <c r="F23" s="68"/>
      <c r="G23" s="65"/>
      <c r="H23" s="47"/>
      <c r="I23" s="65"/>
      <c r="J23" s="65"/>
      <c r="K23" s="48">
        <f t="shared" si="1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</row>
    <row r="24" spans="1:16" ht="20.399999999999999" x14ac:dyDescent="0.2">
      <c r="A24" s="38">
        <v>7</v>
      </c>
      <c r="B24" s="39"/>
      <c r="C24" s="105" t="s">
        <v>347</v>
      </c>
      <c r="D24" s="25" t="s">
        <v>72</v>
      </c>
      <c r="E24" s="104">
        <v>4</v>
      </c>
      <c r="F24" s="68"/>
      <c r="G24" s="65"/>
      <c r="H24" s="47">
        <f t="shared" si="7"/>
        <v>0</v>
      </c>
      <c r="I24" s="65"/>
      <c r="J24" s="65"/>
      <c r="K24" s="48">
        <f t="shared" si="1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</row>
    <row r="25" spans="1:16" x14ac:dyDescent="0.2">
      <c r="A25" s="38">
        <v>8</v>
      </c>
      <c r="B25" s="39"/>
      <c r="C25" s="105" t="s">
        <v>348</v>
      </c>
      <c r="D25" s="25" t="s">
        <v>72</v>
      </c>
      <c r="E25" s="104">
        <v>4</v>
      </c>
      <c r="F25" s="68"/>
      <c r="G25" s="65"/>
      <c r="H25" s="47">
        <f t="shared" si="7"/>
        <v>0</v>
      </c>
      <c r="I25" s="65"/>
      <c r="J25" s="65"/>
      <c r="K25" s="48">
        <f t="shared" si="1"/>
        <v>0</v>
      </c>
      <c r="L25" s="49">
        <f t="shared" si="2"/>
        <v>0</v>
      </c>
      <c r="M25" s="47">
        <f t="shared" si="3"/>
        <v>0</v>
      </c>
      <c r="N25" s="47">
        <f t="shared" si="4"/>
        <v>0</v>
      </c>
      <c r="O25" s="47">
        <f t="shared" si="5"/>
        <v>0</v>
      </c>
      <c r="P25" s="48">
        <f t="shared" si="6"/>
        <v>0</v>
      </c>
    </row>
    <row r="26" spans="1:16" ht="31.2" thickBot="1" x14ac:dyDescent="0.25">
      <c r="A26" s="38">
        <v>9</v>
      </c>
      <c r="B26" s="39"/>
      <c r="C26" s="105" t="s">
        <v>349</v>
      </c>
      <c r="D26" s="25" t="s">
        <v>63</v>
      </c>
      <c r="E26" s="104">
        <v>297</v>
      </c>
      <c r="F26" s="68"/>
      <c r="G26" s="65"/>
      <c r="H26" s="47">
        <f t="shared" si="7"/>
        <v>0</v>
      </c>
      <c r="I26" s="65"/>
      <c r="J26" s="65"/>
      <c r="K26" s="48">
        <f t="shared" si="1"/>
        <v>0</v>
      </c>
      <c r="L26" s="49">
        <f t="shared" si="2"/>
        <v>0</v>
      </c>
      <c r="M26" s="47">
        <f t="shared" si="3"/>
        <v>0</v>
      </c>
      <c r="N26" s="47">
        <f t="shared" si="4"/>
        <v>0</v>
      </c>
      <c r="O26" s="47">
        <f t="shared" si="5"/>
        <v>0</v>
      </c>
      <c r="P26" s="48">
        <f t="shared" si="6"/>
        <v>0</v>
      </c>
    </row>
    <row r="27" spans="1:16" ht="10.8" thickBot="1" x14ac:dyDescent="0.25">
      <c r="A27" s="162" t="s">
        <v>105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4"/>
      <c r="L27" s="69">
        <f>SUM(L14:L26)</f>
        <v>0</v>
      </c>
      <c r="M27" s="70">
        <f>SUM(M14:M26)</f>
        <v>0</v>
      </c>
      <c r="N27" s="70">
        <f>SUM(N14:N26)</f>
        <v>0</v>
      </c>
      <c r="O27" s="70">
        <f>SUM(O14:O26)</f>
        <v>0</v>
      </c>
      <c r="P27" s="71">
        <f>SUM(P14:P26)</f>
        <v>0</v>
      </c>
    </row>
    <row r="28" spans="1:16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" t="s">
        <v>14</v>
      </c>
      <c r="B30" s="17"/>
      <c r="C30" s="161">
        <f>'Kops a'!C33:H33</f>
        <v>0</v>
      </c>
      <c r="D30" s="161"/>
      <c r="E30" s="161"/>
      <c r="F30" s="161"/>
      <c r="G30" s="161"/>
      <c r="H30" s="161"/>
      <c r="I30" s="17"/>
      <c r="J30" s="17"/>
      <c r="K30" s="17"/>
      <c r="L30" s="17"/>
      <c r="M30" s="17"/>
      <c r="N30" s="17"/>
      <c r="O30" s="17"/>
      <c r="P30" s="17"/>
    </row>
    <row r="31" spans="1:16" x14ac:dyDescent="0.2">
      <c r="A31" s="17"/>
      <c r="B31" s="17"/>
      <c r="C31" s="117" t="s">
        <v>15</v>
      </c>
      <c r="D31" s="117"/>
      <c r="E31" s="117"/>
      <c r="F31" s="117"/>
      <c r="G31" s="117"/>
      <c r="H31" s="117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88" t="str">
        <f>'Kops a'!A36</f>
        <v xml:space="preserve">Tāme sastādīta </v>
      </c>
      <c r="B33" s="89"/>
      <c r="C33" s="89"/>
      <c r="D33" s="89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1" t="s">
        <v>37</v>
      </c>
      <c r="B35" s="17"/>
      <c r="C35" s="161">
        <f>'Kops a'!C38:H38</f>
        <v>0</v>
      </c>
      <c r="D35" s="161"/>
      <c r="E35" s="161"/>
      <c r="F35" s="161"/>
      <c r="G35" s="161"/>
      <c r="H35" s="161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17"/>
      <c r="B36" s="17"/>
      <c r="C36" s="117" t="s">
        <v>15</v>
      </c>
      <c r="D36" s="117"/>
      <c r="E36" s="117"/>
      <c r="F36" s="117"/>
      <c r="G36" s="117"/>
      <c r="H36" s="117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88" t="s">
        <v>54</v>
      </c>
      <c r="B38" s="89"/>
      <c r="C38" s="93">
        <f>'Kops a'!C41</f>
        <v>0</v>
      </c>
      <c r="D38" s="50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36:H36"/>
    <mergeCell ref="C4:I4"/>
    <mergeCell ref="F12:K12"/>
    <mergeCell ref="J9:M9"/>
    <mergeCell ref="D8:L8"/>
    <mergeCell ref="A27:K27"/>
    <mergeCell ref="C30:H30"/>
    <mergeCell ref="C31:H31"/>
    <mergeCell ref="C35:H35"/>
  </mergeCells>
  <conditionalFormatting sqref="I14:J26 A14:G26">
    <cfRule type="cellIs" dxfId="63" priority="31" operator="equal">
      <formula>0</formula>
    </cfRule>
  </conditionalFormatting>
  <conditionalFormatting sqref="N9:O9 K14:P26 H14:H26">
    <cfRule type="cellIs" dxfId="62" priority="30" operator="equal">
      <formula>0</formula>
    </cfRule>
  </conditionalFormatting>
  <conditionalFormatting sqref="C2:I2">
    <cfRule type="cellIs" dxfId="61" priority="27" operator="equal">
      <formula>0</formula>
    </cfRule>
  </conditionalFormatting>
  <conditionalFormatting sqref="O10">
    <cfRule type="cellIs" dxfId="60" priority="26" operator="equal">
      <formula>"20__. gada __. _________"</formula>
    </cfRule>
  </conditionalFormatting>
  <conditionalFormatting sqref="A27:K27">
    <cfRule type="containsText" dxfId="59" priority="25" operator="containsText" text="Tiešās izmaksas kopā, t. sk. darba devēja sociālais nodoklis __.__% ">
      <formula>NOT(ISERROR(SEARCH("Tiešās izmaksas kopā, t. sk. darba devēja sociālais nodoklis __.__% ",A27)))</formula>
    </cfRule>
  </conditionalFormatting>
  <conditionalFormatting sqref="L27:P27">
    <cfRule type="cellIs" dxfId="58" priority="20" operator="equal">
      <formula>0</formula>
    </cfRule>
  </conditionalFormatting>
  <conditionalFormatting sqref="C4:I4">
    <cfRule type="cellIs" dxfId="57" priority="19" operator="equal">
      <formula>0</formula>
    </cfRule>
  </conditionalFormatting>
  <conditionalFormatting sqref="D5:L8">
    <cfRule type="cellIs" dxfId="56" priority="15" operator="equal">
      <formula>0</formula>
    </cfRule>
  </conditionalFormatting>
  <conditionalFormatting sqref="P10">
    <cfRule type="cellIs" dxfId="55" priority="11" operator="equal">
      <formula>"20__. gada __. _________"</formula>
    </cfRule>
  </conditionalFormatting>
  <conditionalFormatting sqref="C35:H35">
    <cfRule type="cellIs" dxfId="54" priority="8" operator="equal">
      <formula>0</formula>
    </cfRule>
  </conditionalFormatting>
  <conditionalFormatting sqref="C30:H30">
    <cfRule type="cellIs" dxfId="53" priority="7" operator="equal">
      <formula>0</formula>
    </cfRule>
  </conditionalFormatting>
  <conditionalFormatting sqref="C35:H35 C38 C30:H30">
    <cfRule type="cellIs" dxfId="52" priority="6" operator="equal">
      <formula>0</formula>
    </cfRule>
  </conditionalFormatting>
  <conditionalFormatting sqref="D1">
    <cfRule type="cellIs" dxfId="51" priority="5" operator="equal">
      <formula>0</formula>
    </cfRule>
  </conditionalFormatting>
  <conditionalFormatting sqref="A9">
    <cfRule type="containsText" dxfId="50" priority="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A5F45D83-914D-4306-B26D-4B74C3C819FC}">
            <xm:f>NOT(ISERROR(SEARCH("Tāme sastādīta ____. gada ___. ______________",A33)))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A33</xm:sqref>
        </x14:conditionalFormatting>
        <x14:conditionalFormatting xmlns:xm="http://schemas.microsoft.com/office/excel/2006/main">
          <x14:cfRule type="containsText" priority="9" operator="containsText" id="{A2E03CF5-E14D-4A31-8C34-6550548A72DB}">
            <xm:f>NOT(ISERROR(SEARCH("Sertifikāta Nr. _________________________________",A38)))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7A18D-C76B-4B50-AB9D-0D61D66E1BC9}">
  <sheetPr codeName="Sheet9">
    <pageSetUpPr fitToPage="1"/>
  </sheetPr>
  <dimension ref="A1:P34"/>
  <sheetViews>
    <sheetView topLeftCell="A13" workbookViewId="0">
      <selection activeCell="I17" sqref="I17:J21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1">
        <f>'Kops a'!A21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6" t="s">
        <v>357</v>
      </c>
      <c r="D2" s="166"/>
      <c r="E2" s="166"/>
      <c r="F2" s="166"/>
      <c r="G2" s="166"/>
      <c r="H2" s="166"/>
      <c r="I2" s="166"/>
      <c r="J2" s="29"/>
    </row>
    <row r="3" spans="1:16" x14ac:dyDescent="0.2">
      <c r="A3" s="30"/>
      <c r="B3" s="30"/>
      <c r="C3" s="156" t="s">
        <v>17</v>
      </c>
      <c r="D3" s="156"/>
      <c r="E3" s="156"/>
      <c r="F3" s="156"/>
      <c r="G3" s="156"/>
      <c r="H3" s="156"/>
      <c r="I3" s="156"/>
      <c r="J3" s="30"/>
    </row>
    <row r="4" spans="1:16" x14ac:dyDescent="0.2">
      <c r="A4" s="30"/>
      <c r="B4" s="30"/>
      <c r="C4" s="167" t="s">
        <v>52</v>
      </c>
      <c r="D4" s="167"/>
      <c r="E4" s="167"/>
      <c r="F4" s="167"/>
      <c r="G4" s="167"/>
      <c r="H4" s="167"/>
      <c r="I4" s="167"/>
      <c r="J4" s="30"/>
    </row>
    <row r="5" spans="1:16" x14ac:dyDescent="0.2">
      <c r="A5" s="23"/>
      <c r="B5" s="23"/>
      <c r="C5" s="27" t="s">
        <v>5</v>
      </c>
      <c r="D5" s="179" t="str">
        <f>'Kops a'!D6</f>
        <v>Daudzdzīvokļu dzīvojamās mājas vienkāršotas fasādes atjaunošana</v>
      </c>
      <c r="E5" s="179"/>
      <c r="F5" s="179"/>
      <c r="G5" s="179"/>
      <c r="H5" s="179"/>
      <c r="I5" s="179"/>
      <c r="J5" s="179"/>
      <c r="K5" s="179"/>
      <c r="L5" s="179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79" t="str">
        <f>'Kops a'!D7</f>
        <v>Daudzdzīvokļu dzīvojamās mājas, Vīgriežu ielā 34, Jelgavā vienkāršotas fasādes atjaunošana</v>
      </c>
      <c r="E6" s="179"/>
      <c r="F6" s="179"/>
      <c r="G6" s="179"/>
      <c r="H6" s="179"/>
      <c r="I6" s="179"/>
      <c r="J6" s="179"/>
      <c r="K6" s="179"/>
      <c r="L6" s="179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79" t="str">
        <f>'Kops a'!D8</f>
        <v>Vīgriežu iela 34, Jelgava</v>
      </c>
      <c r="E7" s="179"/>
      <c r="F7" s="179"/>
      <c r="G7" s="179"/>
      <c r="H7" s="179"/>
      <c r="I7" s="179"/>
      <c r="J7" s="179"/>
      <c r="K7" s="179"/>
      <c r="L7" s="179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79">
        <f>'Kops a'!D9</f>
        <v>0</v>
      </c>
      <c r="E8" s="179"/>
      <c r="F8" s="179"/>
      <c r="G8" s="179"/>
      <c r="H8" s="179"/>
      <c r="I8" s="179"/>
      <c r="J8" s="179"/>
      <c r="K8" s="179"/>
      <c r="L8" s="179"/>
      <c r="M8" s="17"/>
      <c r="N8" s="17"/>
      <c r="O8" s="17"/>
      <c r="P8" s="17"/>
    </row>
    <row r="9" spans="1:16" ht="11.25" customHeight="1" x14ac:dyDescent="0.2">
      <c r="A9" s="165" t="s">
        <v>60</v>
      </c>
      <c r="B9" s="165"/>
      <c r="C9" s="165"/>
      <c r="D9" s="165"/>
      <c r="E9" s="165"/>
      <c r="F9" s="165"/>
      <c r="G9" s="165"/>
      <c r="H9" s="165"/>
      <c r="I9" s="165"/>
      <c r="J9" s="171" t="s">
        <v>39</v>
      </c>
      <c r="K9" s="171"/>
      <c r="L9" s="171"/>
      <c r="M9" s="171"/>
      <c r="N9" s="178">
        <f>P22</f>
        <v>0</v>
      </c>
      <c r="O9" s="178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1"/>
      <c r="P10" s="90" t="str">
        <f>A28</f>
        <v xml:space="preserve">Tāme sastādīta 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34" t="s">
        <v>23</v>
      </c>
      <c r="B12" s="173" t="s">
        <v>40</v>
      </c>
      <c r="C12" s="169" t="s">
        <v>41</v>
      </c>
      <c r="D12" s="176" t="s">
        <v>42</v>
      </c>
      <c r="E12" s="159" t="s">
        <v>43</v>
      </c>
      <c r="F12" s="168" t="s">
        <v>44</v>
      </c>
      <c r="G12" s="169"/>
      <c r="H12" s="169"/>
      <c r="I12" s="169"/>
      <c r="J12" s="169"/>
      <c r="K12" s="170"/>
      <c r="L12" s="168" t="s">
        <v>45</v>
      </c>
      <c r="M12" s="169"/>
      <c r="N12" s="169"/>
      <c r="O12" s="169"/>
      <c r="P12" s="170"/>
    </row>
    <row r="13" spans="1:16" ht="126.75" customHeight="1" thickBot="1" x14ac:dyDescent="0.25">
      <c r="A13" s="172"/>
      <c r="B13" s="174"/>
      <c r="C13" s="175"/>
      <c r="D13" s="177"/>
      <c r="E13" s="160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ht="13.2" x14ac:dyDescent="0.25">
      <c r="A14" s="106">
        <v>1</v>
      </c>
      <c r="B14" s="107"/>
      <c r="C14" s="108" t="s">
        <v>61</v>
      </c>
      <c r="D14" s="25"/>
      <c r="E14" s="67"/>
      <c r="F14" s="68"/>
      <c r="G14" s="65"/>
      <c r="H14" s="47"/>
      <c r="I14" s="65"/>
      <c r="J14" s="65"/>
      <c r="K14" s="97"/>
      <c r="L14" s="68">
        <f>ROUND(E14*F14,2)</f>
        <v>0</v>
      </c>
      <c r="M14" s="65">
        <f>ROUND(H14*E14,2)</f>
        <v>0</v>
      </c>
      <c r="N14" s="65">
        <f>ROUND(I14*E14,2)</f>
        <v>0</v>
      </c>
      <c r="O14" s="65">
        <f>ROUND(J14*E14,2)</f>
        <v>0</v>
      </c>
      <c r="P14" s="66">
        <f>SUM(M14:O14)</f>
        <v>0</v>
      </c>
    </row>
    <row r="15" spans="1:16" ht="13.2" x14ac:dyDescent="0.25">
      <c r="A15" s="38">
        <v>1</v>
      </c>
      <c r="B15" s="39"/>
      <c r="C15" s="105" t="s">
        <v>350</v>
      </c>
      <c r="D15" s="25" t="s">
        <v>108</v>
      </c>
      <c r="E15" s="104">
        <v>20</v>
      </c>
      <c r="F15" s="68"/>
      <c r="G15" s="65"/>
      <c r="H15" s="47">
        <f t="shared" ref="H15:H16" si="0">ROUND(F15*G15,2)</f>
        <v>0</v>
      </c>
      <c r="I15" s="65"/>
      <c r="J15" s="65">
        <f t="shared" ref="J15:J16" si="1">ROUND(H15*0.07,2)</f>
        <v>0</v>
      </c>
      <c r="K15" s="97">
        <f t="shared" ref="K15:K16" si="2">SUM(H15:J15)</f>
        <v>0</v>
      </c>
      <c r="L15" s="49">
        <f t="shared" ref="L15:L21" si="3">ROUND(E15*F15,2)</f>
        <v>0</v>
      </c>
      <c r="M15" s="47">
        <f t="shared" ref="M15:M21" si="4">ROUND(H15*E15,2)</f>
        <v>0</v>
      </c>
      <c r="N15" s="47">
        <f t="shared" ref="N15:N21" si="5">ROUND(I15*E15,2)</f>
        <v>0</v>
      </c>
      <c r="O15" s="47">
        <f t="shared" ref="O15:O21" si="6">ROUND(J15*E15,2)</f>
        <v>0</v>
      </c>
      <c r="P15" s="48">
        <f t="shared" ref="P15:P21" si="7">SUM(M15:O15)</f>
        <v>0</v>
      </c>
    </row>
    <row r="16" spans="1:16" ht="20.399999999999999" x14ac:dyDescent="0.25">
      <c r="A16" s="38">
        <v>2</v>
      </c>
      <c r="B16" s="39"/>
      <c r="C16" s="105" t="s">
        <v>351</v>
      </c>
      <c r="D16" s="25" t="s">
        <v>63</v>
      </c>
      <c r="E16" s="104">
        <v>28.8</v>
      </c>
      <c r="F16" s="68"/>
      <c r="G16" s="65"/>
      <c r="H16" s="47">
        <f t="shared" si="0"/>
        <v>0</v>
      </c>
      <c r="I16" s="65"/>
      <c r="J16" s="65">
        <f t="shared" si="1"/>
        <v>0</v>
      </c>
      <c r="K16" s="97">
        <f t="shared" si="2"/>
        <v>0</v>
      </c>
      <c r="L16" s="49">
        <f t="shared" si="3"/>
        <v>0</v>
      </c>
      <c r="M16" s="47">
        <f t="shared" si="4"/>
        <v>0</v>
      </c>
      <c r="N16" s="47">
        <f t="shared" si="5"/>
        <v>0</v>
      </c>
      <c r="O16" s="47">
        <f t="shared" si="6"/>
        <v>0</v>
      </c>
      <c r="P16" s="48">
        <f t="shared" si="7"/>
        <v>0</v>
      </c>
    </row>
    <row r="17" spans="1:16" ht="13.2" x14ac:dyDescent="0.25">
      <c r="A17" s="106">
        <v>2</v>
      </c>
      <c r="B17" s="107"/>
      <c r="C17" s="108" t="s">
        <v>352</v>
      </c>
      <c r="D17" s="25"/>
      <c r="E17" s="104"/>
      <c r="F17" s="68"/>
      <c r="G17" s="65"/>
      <c r="H17" s="47"/>
      <c r="I17" s="65"/>
      <c r="J17" s="65"/>
      <c r="K17" s="97"/>
      <c r="L17" s="49">
        <f t="shared" si="3"/>
        <v>0</v>
      </c>
      <c r="M17" s="47">
        <f t="shared" si="4"/>
        <v>0</v>
      </c>
      <c r="N17" s="47">
        <f t="shared" si="5"/>
        <v>0</v>
      </c>
      <c r="O17" s="47">
        <f t="shared" si="6"/>
        <v>0</v>
      </c>
      <c r="P17" s="48">
        <f t="shared" si="7"/>
        <v>0</v>
      </c>
    </row>
    <row r="18" spans="1:16" ht="20.399999999999999" x14ac:dyDescent="0.25">
      <c r="A18" s="38">
        <v>1</v>
      </c>
      <c r="B18" s="39"/>
      <c r="C18" s="105" t="s">
        <v>353</v>
      </c>
      <c r="D18" s="25" t="s">
        <v>99</v>
      </c>
      <c r="E18" s="104">
        <v>20</v>
      </c>
      <c r="F18" s="68"/>
      <c r="G18" s="65"/>
      <c r="H18" s="47">
        <f t="shared" ref="H18:H21" si="8">ROUND(F18*G18,2)</f>
        <v>0</v>
      </c>
      <c r="I18" s="65"/>
      <c r="J18" s="65"/>
      <c r="K18" s="97">
        <f t="shared" ref="K18" si="9">SUM(H18:J18)</f>
        <v>0</v>
      </c>
      <c r="L18" s="49">
        <f t="shared" si="3"/>
        <v>0</v>
      </c>
      <c r="M18" s="47">
        <f t="shared" si="4"/>
        <v>0</v>
      </c>
      <c r="N18" s="47">
        <f t="shared" si="5"/>
        <v>0</v>
      </c>
      <c r="O18" s="47">
        <f t="shared" si="6"/>
        <v>0</v>
      </c>
      <c r="P18" s="48">
        <f t="shared" si="7"/>
        <v>0</v>
      </c>
    </row>
    <row r="19" spans="1:16" ht="20.399999999999999" x14ac:dyDescent="0.25">
      <c r="A19" s="38">
        <v>2</v>
      </c>
      <c r="B19" s="39"/>
      <c r="C19" s="105" t="s">
        <v>354</v>
      </c>
      <c r="D19" s="25" t="s">
        <v>99</v>
      </c>
      <c r="E19" s="104">
        <v>20</v>
      </c>
      <c r="F19" s="68"/>
      <c r="G19" s="65"/>
      <c r="H19" s="47">
        <f t="shared" si="8"/>
        <v>0</v>
      </c>
      <c r="I19" s="65"/>
      <c r="J19" s="65"/>
      <c r="K19" s="97">
        <f>SUM(H19:J19)</f>
        <v>0</v>
      </c>
      <c r="L19" s="49">
        <f t="shared" si="3"/>
        <v>0</v>
      </c>
      <c r="M19" s="47">
        <f t="shared" si="4"/>
        <v>0</v>
      </c>
      <c r="N19" s="47">
        <f t="shared" si="5"/>
        <v>0</v>
      </c>
      <c r="O19" s="47">
        <f t="shared" si="6"/>
        <v>0</v>
      </c>
      <c r="P19" s="48">
        <f t="shared" si="7"/>
        <v>0</v>
      </c>
    </row>
    <row r="20" spans="1:16" ht="13.2" x14ac:dyDescent="0.25">
      <c r="A20" s="38">
        <v>3</v>
      </c>
      <c r="B20" s="39"/>
      <c r="C20" s="105" t="s">
        <v>355</v>
      </c>
      <c r="D20" s="25" t="s">
        <v>63</v>
      </c>
      <c r="E20" s="104">
        <v>28.8</v>
      </c>
      <c r="F20" s="68"/>
      <c r="G20" s="65"/>
      <c r="H20" s="47">
        <f t="shared" si="8"/>
        <v>0</v>
      </c>
      <c r="I20" s="65"/>
      <c r="J20" s="65"/>
      <c r="K20" s="97">
        <f t="shared" ref="K20:K21" si="10">SUM(H20:J20)</f>
        <v>0</v>
      </c>
      <c r="L20" s="49">
        <f t="shared" si="3"/>
        <v>0</v>
      </c>
      <c r="M20" s="47">
        <f t="shared" si="4"/>
        <v>0</v>
      </c>
      <c r="N20" s="47">
        <f t="shared" si="5"/>
        <v>0</v>
      </c>
      <c r="O20" s="47">
        <f t="shared" si="6"/>
        <v>0</v>
      </c>
      <c r="P20" s="48">
        <f t="shared" si="7"/>
        <v>0</v>
      </c>
    </row>
    <row r="21" spans="1:16" ht="21" thickBot="1" x14ac:dyDescent="0.3">
      <c r="A21" s="38">
        <v>4</v>
      </c>
      <c r="B21" s="39"/>
      <c r="C21" s="105" t="s">
        <v>356</v>
      </c>
      <c r="D21" s="25" t="s">
        <v>108</v>
      </c>
      <c r="E21" s="104">
        <v>164</v>
      </c>
      <c r="F21" s="68"/>
      <c r="G21" s="65"/>
      <c r="H21" s="47">
        <f t="shared" si="8"/>
        <v>0</v>
      </c>
      <c r="I21" s="65"/>
      <c r="J21" s="65"/>
      <c r="K21" s="97">
        <f t="shared" si="10"/>
        <v>0</v>
      </c>
      <c r="L21" s="49">
        <f t="shared" si="3"/>
        <v>0</v>
      </c>
      <c r="M21" s="47">
        <f t="shared" si="4"/>
        <v>0</v>
      </c>
      <c r="N21" s="47">
        <f t="shared" si="5"/>
        <v>0</v>
      </c>
      <c r="O21" s="47">
        <f t="shared" si="6"/>
        <v>0</v>
      </c>
      <c r="P21" s="48">
        <f t="shared" si="7"/>
        <v>0</v>
      </c>
    </row>
    <row r="22" spans="1:16" ht="10.8" thickBot="1" x14ac:dyDescent="0.25">
      <c r="A22" s="162" t="s">
        <v>105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4"/>
      <c r="L22" s="69">
        <f>SUM(L14:L21)</f>
        <v>0</v>
      </c>
      <c r="M22" s="70">
        <f>SUM(M14:M21)</f>
        <v>0</v>
      </c>
      <c r="N22" s="70">
        <f>SUM(N14:N21)</f>
        <v>0</v>
      </c>
      <c r="O22" s="70">
        <f>SUM(O14:O21)</f>
        <v>0</v>
      </c>
      <c r="P22" s="71">
        <f>SUM(P14:P21)</f>
        <v>0</v>
      </c>
    </row>
    <row r="23" spans="1:16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x14ac:dyDescent="0.2">
      <c r="A25" s="1" t="s">
        <v>14</v>
      </c>
      <c r="B25" s="17"/>
      <c r="C25" s="161">
        <f>'Kops a'!C33:H33</f>
        <v>0</v>
      </c>
      <c r="D25" s="161"/>
      <c r="E25" s="161"/>
      <c r="F25" s="161"/>
      <c r="G25" s="161"/>
      <c r="H25" s="161"/>
      <c r="I25" s="17"/>
      <c r="J25" s="17"/>
      <c r="K25" s="17"/>
      <c r="L25" s="17"/>
      <c r="M25" s="17"/>
      <c r="N25" s="17"/>
      <c r="O25" s="17"/>
      <c r="P25" s="17"/>
    </row>
    <row r="26" spans="1:16" x14ac:dyDescent="0.2">
      <c r="A26" s="17"/>
      <c r="B26" s="17"/>
      <c r="C26" s="117" t="s">
        <v>15</v>
      </c>
      <c r="D26" s="117"/>
      <c r="E26" s="117"/>
      <c r="F26" s="117"/>
      <c r="G26" s="117"/>
      <c r="H26" s="117"/>
      <c r="I26" s="17"/>
      <c r="J26" s="17"/>
      <c r="K26" s="17"/>
      <c r="L26" s="17"/>
      <c r="M26" s="17"/>
      <c r="N26" s="17"/>
      <c r="O26" s="17"/>
      <c r="P26" s="17"/>
    </row>
    <row r="27" spans="1:16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x14ac:dyDescent="0.2">
      <c r="A28" s="88" t="str">
        <f>'Kops a'!A36</f>
        <v xml:space="preserve">Tāme sastādīta </v>
      </c>
      <c r="B28" s="89"/>
      <c r="C28" s="89"/>
      <c r="D28" s="89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" t="s">
        <v>37</v>
      </c>
      <c r="B30" s="17"/>
      <c r="C30" s="161">
        <f>'Kops a'!C38:H38</f>
        <v>0</v>
      </c>
      <c r="D30" s="161"/>
      <c r="E30" s="161"/>
      <c r="F30" s="161"/>
      <c r="G30" s="161"/>
      <c r="H30" s="161"/>
      <c r="I30" s="17"/>
      <c r="J30" s="17"/>
      <c r="K30" s="17"/>
      <c r="L30" s="17"/>
      <c r="M30" s="17"/>
      <c r="N30" s="17"/>
      <c r="O30" s="17"/>
      <c r="P30" s="17"/>
    </row>
    <row r="31" spans="1:16" x14ac:dyDescent="0.2">
      <c r="A31" s="17"/>
      <c r="B31" s="17"/>
      <c r="C31" s="117" t="s">
        <v>15</v>
      </c>
      <c r="D31" s="117"/>
      <c r="E31" s="117"/>
      <c r="F31" s="117"/>
      <c r="G31" s="117"/>
      <c r="H31" s="117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88" t="s">
        <v>54</v>
      </c>
      <c r="B33" s="89"/>
      <c r="C33" s="93">
        <f>'Kops a'!C41</f>
        <v>0</v>
      </c>
      <c r="D33" s="50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31:H31"/>
    <mergeCell ref="C4:I4"/>
    <mergeCell ref="F12:K12"/>
    <mergeCell ref="J9:M9"/>
    <mergeCell ref="D8:L8"/>
    <mergeCell ref="A22:K22"/>
    <mergeCell ref="C25:H25"/>
    <mergeCell ref="C26:H26"/>
    <mergeCell ref="C30:H30"/>
  </mergeCells>
  <conditionalFormatting sqref="A14:G21 I14:J21">
    <cfRule type="cellIs" dxfId="47" priority="31" operator="equal">
      <formula>0</formula>
    </cfRule>
  </conditionalFormatting>
  <conditionalFormatting sqref="N9:O9 K14:P21 H14:H21">
    <cfRule type="cellIs" dxfId="46" priority="30" operator="equal">
      <formula>0</formula>
    </cfRule>
  </conditionalFormatting>
  <conditionalFormatting sqref="C2:I2">
    <cfRule type="cellIs" dxfId="45" priority="27" operator="equal">
      <formula>0</formula>
    </cfRule>
  </conditionalFormatting>
  <conditionalFormatting sqref="O10">
    <cfRule type="cellIs" dxfId="44" priority="26" operator="equal">
      <formula>"20__. gada __. _________"</formula>
    </cfRule>
  </conditionalFormatting>
  <conditionalFormatting sqref="A22:K22">
    <cfRule type="containsText" dxfId="43" priority="25" operator="containsText" text="Tiešās izmaksas kopā, t. sk. darba devēja sociālais nodoklis __.__% ">
      <formula>NOT(ISERROR(SEARCH("Tiešās izmaksas kopā, t. sk. darba devēja sociālais nodoklis __.__% ",A22)))</formula>
    </cfRule>
  </conditionalFormatting>
  <conditionalFormatting sqref="L22:P22">
    <cfRule type="cellIs" dxfId="42" priority="20" operator="equal">
      <formula>0</formula>
    </cfRule>
  </conditionalFormatting>
  <conditionalFormatting sqref="C4:I4">
    <cfRule type="cellIs" dxfId="41" priority="19" operator="equal">
      <formula>0</formula>
    </cfRule>
  </conditionalFormatting>
  <conditionalFormatting sqref="D5:L8">
    <cfRule type="cellIs" dxfId="40" priority="15" operator="equal">
      <formula>0</formula>
    </cfRule>
  </conditionalFormatting>
  <conditionalFormatting sqref="P10">
    <cfRule type="cellIs" dxfId="39" priority="11" operator="equal">
      <formula>"20__. gada __. _________"</formula>
    </cfRule>
  </conditionalFormatting>
  <conditionalFormatting sqref="C30:H30">
    <cfRule type="cellIs" dxfId="38" priority="8" operator="equal">
      <formula>0</formula>
    </cfRule>
  </conditionalFormatting>
  <conditionalFormatting sqref="C25:H25">
    <cfRule type="cellIs" dxfId="37" priority="7" operator="equal">
      <formula>0</formula>
    </cfRule>
  </conditionalFormatting>
  <conditionalFormatting sqref="C30:H30 C33 C25:H25">
    <cfRule type="cellIs" dxfId="36" priority="6" operator="equal">
      <formula>0</formula>
    </cfRule>
  </conditionalFormatting>
  <conditionalFormatting sqref="D1">
    <cfRule type="cellIs" dxfId="35" priority="5" operator="equal">
      <formula>0</formula>
    </cfRule>
  </conditionalFormatting>
  <conditionalFormatting sqref="A9">
    <cfRule type="containsText" dxfId="34" priority="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pageSetup scale="87" fitToHeight="0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36249DFF-DD18-40B1-AB61-D280DA74812E}">
            <xm:f>NOT(ISERROR(SEARCH("Tāme sastādīta ____. gada ___. ______________",A28)))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A28</xm:sqref>
        </x14:conditionalFormatting>
        <x14:conditionalFormatting xmlns:xm="http://schemas.microsoft.com/office/excel/2006/main">
          <x14:cfRule type="containsText" priority="9" operator="containsText" id="{708D048F-4463-4EB3-AF79-B8653AFFB42B}">
            <xm:f>NOT(ISERROR(SEARCH("Sertifikāta Nr. _________________________________",A33)))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9A74F-9F3C-4490-9CAF-6FE24D08A2A2}">
  <sheetPr codeName="Sheet10"/>
  <dimension ref="A1:P120"/>
  <sheetViews>
    <sheetView topLeftCell="A85" workbookViewId="0">
      <selection activeCell="I102" sqref="I102:J106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1">
        <f>'Kops a'!A22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6" t="s">
        <v>526</v>
      </c>
      <c r="D2" s="166"/>
      <c r="E2" s="166"/>
      <c r="F2" s="166"/>
      <c r="G2" s="166"/>
      <c r="H2" s="166"/>
      <c r="I2" s="166"/>
      <c r="J2" s="29"/>
    </row>
    <row r="3" spans="1:16" x14ac:dyDescent="0.2">
      <c r="A3" s="30"/>
      <c r="B3" s="30"/>
      <c r="C3" s="156" t="s">
        <v>17</v>
      </c>
      <c r="D3" s="156"/>
      <c r="E3" s="156"/>
      <c r="F3" s="156"/>
      <c r="G3" s="156"/>
      <c r="H3" s="156"/>
      <c r="I3" s="156"/>
      <c r="J3" s="30"/>
    </row>
    <row r="4" spans="1:16" x14ac:dyDescent="0.2">
      <c r="A4" s="30"/>
      <c r="B4" s="30"/>
      <c r="C4" s="167" t="s">
        <v>52</v>
      </c>
      <c r="D4" s="167"/>
      <c r="E4" s="167"/>
      <c r="F4" s="167"/>
      <c r="G4" s="167"/>
      <c r="H4" s="167"/>
      <c r="I4" s="167"/>
      <c r="J4" s="30"/>
    </row>
    <row r="5" spans="1:16" x14ac:dyDescent="0.2">
      <c r="A5" s="23"/>
      <c r="B5" s="23"/>
      <c r="C5" s="27" t="s">
        <v>5</v>
      </c>
      <c r="D5" s="179" t="str">
        <f>'Kops a'!D6</f>
        <v>Daudzdzīvokļu dzīvojamās mājas vienkāršotas fasādes atjaunošana</v>
      </c>
      <c r="E5" s="179"/>
      <c r="F5" s="179"/>
      <c r="G5" s="179"/>
      <c r="H5" s="179"/>
      <c r="I5" s="179"/>
      <c r="J5" s="179"/>
      <c r="K5" s="179"/>
      <c r="L5" s="179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79" t="str">
        <f>'Kops a'!D7</f>
        <v>Daudzdzīvokļu dzīvojamās mājas, Vīgriežu ielā 34, Jelgavā vienkāršotas fasādes atjaunošana</v>
      </c>
      <c r="E6" s="179"/>
      <c r="F6" s="179"/>
      <c r="G6" s="179"/>
      <c r="H6" s="179"/>
      <c r="I6" s="179"/>
      <c r="J6" s="179"/>
      <c r="K6" s="179"/>
      <c r="L6" s="179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79" t="str">
        <f>'Kops a'!D8</f>
        <v>Vīgriežu iela 34, Jelgava</v>
      </c>
      <c r="E7" s="179"/>
      <c r="F7" s="179"/>
      <c r="G7" s="179"/>
      <c r="H7" s="179"/>
      <c r="I7" s="179"/>
      <c r="J7" s="179"/>
      <c r="K7" s="179"/>
      <c r="L7" s="179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79">
        <f>'Kops a'!D9</f>
        <v>0</v>
      </c>
      <c r="E8" s="179"/>
      <c r="F8" s="179"/>
      <c r="G8" s="179"/>
      <c r="H8" s="179"/>
      <c r="I8" s="179"/>
      <c r="J8" s="179"/>
      <c r="K8" s="179"/>
      <c r="L8" s="179"/>
      <c r="M8" s="17"/>
      <c r="N8" s="17"/>
      <c r="O8" s="17"/>
      <c r="P8" s="17"/>
    </row>
    <row r="9" spans="1:16" ht="11.25" customHeight="1" x14ac:dyDescent="0.2">
      <c r="A9" s="165" t="s">
        <v>60</v>
      </c>
      <c r="B9" s="165"/>
      <c r="C9" s="165"/>
      <c r="D9" s="165"/>
      <c r="E9" s="165"/>
      <c r="F9" s="165"/>
      <c r="G9" s="165"/>
      <c r="H9" s="165"/>
      <c r="I9" s="165"/>
      <c r="J9" s="171" t="s">
        <v>39</v>
      </c>
      <c r="K9" s="171"/>
      <c r="L9" s="171"/>
      <c r="M9" s="171"/>
      <c r="N9" s="178">
        <f>P108</f>
        <v>0</v>
      </c>
      <c r="O9" s="178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1"/>
      <c r="P10" s="90" t="str">
        <f>A114</f>
        <v xml:space="preserve">Tāme sastādīta 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34" t="s">
        <v>23</v>
      </c>
      <c r="B12" s="173" t="s">
        <v>40</v>
      </c>
      <c r="C12" s="169" t="s">
        <v>41</v>
      </c>
      <c r="D12" s="176" t="s">
        <v>42</v>
      </c>
      <c r="E12" s="159" t="s">
        <v>43</v>
      </c>
      <c r="F12" s="168" t="s">
        <v>44</v>
      </c>
      <c r="G12" s="169"/>
      <c r="H12" s="169"/>
      <c r="I12" s="169"/>
      <c r="J12" s="169"/>
      <c r="K12" s="170"/>
      <c r="L12" s="168" t="s">
        <v>45</v>
      </c>
      <c r="M12" s="169"/>
      <c r="N12" s="169"/>
      <c r="O12" s="169"/>
      <c r="P12" s="170"/>
    </row>
    <row r="13" spans="1:16" ht="126.75" customHeight="1" thickBot="1" x14ac:dyDescent="0.25">
      <c r="A13" s="172"/>
      <c r="B13" s="174"/>
      <c r="C13" s="175"/>
      <c r="D13" s="177"/>
      <c r="E13" s="160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106">
        <v>1</v>
      </c>
      <c r="B14" s="107"/>
      <c r="C14" s="108" t="s">
        <v>61</v>
      </c>
      <c r="D14" s="25"/>
      <c r="E14" s="67"/>
      <c r="F14" s="68"/>
      <c r="G14" s="65"/>
      <c r="H14" s="47"/>
      <c r="I14" s="65"/>
      <c r="J14" s="65"/>
      <c r="K14" s="66">
        <f>SUM(H14:J14)</f>
        <v>0</v>
      </c>
      <c r="L14" s="68">
        <f>ROUND(E14*F14,2)</f>
        <v>0</v>
      </c>
      <c r="M14" s="65">
        <f>ROUND(H14*E14,2)</f>
        <v>0</v>
      </c>
      <c r="N14" s="65">
        <f>ROUND(I14*E14,2)</f>
        <v>0</v>
      </c>
      <c r="O14" s="65">
        <f>ROUND(J14*E14,2)</f>
        <v>0</v>
      </c>
      <c r="P14" s="66">
        <f>SUM(M14:O14)</f>
        <v>0</v>
      </c>
    </row>
    <row r="15" spans="1:16" x14ac:dyDescent="0.2">
      <c r="A15" s="38">
        <v>1</v>
      </c>
      <c r="B15" s="39"/>
      <c r="C15" s="105" t="s">
        <v>363</v>
      </c>
      <c r="D15" s="25" t="s">
        <v>72</v>
      </c>
      <c r="E15" s="104">
        <v>1</v>
      </c>
      <c r="F15" s="68"/>
      <c r="G15" s="65"/>
      <c r="H15" s="47">
        <f t="shared" ref="H15:H17" si="0">ROUND(F15*G15,2)</f>
        <v>0</v>
      </c>
      <c r="I15" s="65"/>
      <c r="J15" s="65">
        <f>ROUND(H15*0.07,2)</f>
        <v>0</v>
      </c>
      <c r="K15" s="48">
        <f t="shared" ref="K15:K74" si="1">SUM(H15:J15)</f>
        <v>0</v>
      </c>
      <c r="L15" s="49">
        <f t="shared" ref="L15:L74" si="2">ROUND(E15*F15,2)</f>
        <v>0</v>
      </c>
      <c r="M15" s="47">
        <f t="shared" ref="M15:M74" si="3">ROUND(H15*E15,2)</f>
        <v>0</v>
      </c>
      <c r="N15" s="47">
        <f t="shared" ref="N15:N74" si="4">ROUND(I15*E15,2)</f>
        <v>0</v>
      </c>
      <c r="O15" s="47">
        <f t="shared" ref="O15:O74" si="5">ROUND(J15*E15,2)</f>
        <v>0</v>
      </c>
      <c r="P15" s="48">
        <f t="shared" ref="P15:P74" si="6">SUM(M15:O15)</f>
        <v>0</v>
      </c>
    </row>
    <row r="16" spans="1:16" x14ac:dyDescent="0.2">
      <c r="A16" s="38">
        <v>2</v>
      </c>
      <c r="B16" s="39"/>
      <c r="C16" s="105" t="s">
        <v>364</v>
      </c>
      <c r="D16" s="25" t="s">
        <v>72</v>
      </c>
      <c r="E16" s="104">
        <v>1</v>
      </c>
      <c r="F16" s="68"/>
      <c r="G16" s="65"/>
      <c r="H16" s="47">
        <f t="shared" si="0"/>
        <v>0</v>
      </c>
      <c r="I16" s="65"/>
      <c r="J16" s="65">
        <f>ROUND(H16*0.07,2)</f>
        <v>0</v>
      </c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</row>
    <row r="17" spans="1:16" x14ac:dyDescent="0.2">
      <c r="A17" s="38">
        <v>3</v>
      </c>
      <c r="B17" s="39"/>
      <c r="C17" s="105" t="s">
        <v>365</v>
      </c>
      <c r="D17" s="25" t="s">
        <v>72</v>
      </c>
      <c r="E17" s="104">
        <v>1</v>
      </c>
      <c r="F17" s="68"/>
      <c r="G17" s="65"/>
      <c r="H17" s="47">
        <f t="shared" si="0"/>
        <v>0</v>
      </c>
      <c r="I17" s="65"/>
      <c r="J17" s="65">
        <f>ROUND(H17*0.07,2)</f>
        <v>0</v>
      </c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</row>
    <row r="18" spans="1:16" x14ac:dyDescent="0.2">
      <c r="A18" s="106">
        <v>2</v>
      </c>
      <c r="B18" s="107"/>
      <c r="C18" s="108" t="s">
        <v>366</v>
      </c>
      <c r="D18" s="25"/>
      <c r="E18" s="104"/>
      <c r="F18" s="68"/>
      <c r="G18" s="65"/>
      <c r="H18" s="47"/>
      <c r="I18" s="65"/>
      <c r="J18" s="65"/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</row>
    <row r="19" spans="1:16" ht="20.399999999999999" x14ac:dyDescent="0.2">
      <c r="A19" s="38">
        <v>1</v>
      </c>
      <c r="B19" s="39"/>
      <c r="C19" s="105" t="s">
        <v>367</v>
      </c>
      <c r="D19" s="25" t="s">
        <v>95</v>
      </c>
      <c r="E19" s="104">
        <v>705</v>
      </c>
      <c r="F19" s="68"/>
      <c r="G19" s="65"/>
      <c r="H19" s="47">
        <f t="shared" ref="H19:H70" si="7">ROUND(F19*G19,2)</f>
        <v>0</v>
      </c>
      <c r="I19" s="65"/>
      <c r="J19" s="65"/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</row>
    <row r="20" spans="1:16" ht="20.399999999999999" x14ac:dyDescent="0.2">
      <c r="A20" s="38">
        <v>2</v>
      </c>
      <c r="B20" s="39"/>
      <c r="C20" s="105" t="s">
        <v>368</v>
      </c>
      <c r="D20" s="25" t="s">
        <v>95</v>
      </c>
      <c r="E20" s="104">
        <v>300</v>
      </c>
      <c r="F20" s="68"/>
      <c r="G20" s="65"/>
      <c r="H20" s="47">
        <f t="shared" si="7"/>
        <v>0</v>
      </c>
      <c r="I20" s="65"/>
      <c r="J20" s="65"/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</row>
    <row r="21" spans="1:16" ht="20.399999999999999" x14ac:dyDescent="0.2">
      <c r="A21" s="38">
        <v>3</v>
      </c>
      <c r="B21" s="39"/>
      <c r="C21" s="105" t="s">
        <v>369</v>
      </c>
      <c r="D21" s="25" t="s">
        <v>95</v>
      </c>
      <c r="E21" s="104">
        <v>210</v>
      </c>
      <c r="F21" s="68"/>
      <c r="G21" s="65"/>
      <c r="H21" s="47">
        <f t="shared" si="7"/>
        <v>0</v>
      </c>
      <c r="I21" s="65"/>
      <c r="J21" s="65"/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</row>
    <row r="22" spans="1:16" ht="20.399999999999999" x14ac:dyDescent="0.2">
      <c r="A22" s="38">
        <v>4</v>
      </c>
      <c r="B22" s="39"/>
      <c r="C22" s="105" t="s">
        <v>370</v>
      </c>
      <c r="D22" s="25" t="s">
        <v>95</v>
      </c>
      <c r="E22" s="104">
        <v>65</v>
      </c>
      <c r="F22" s="68"/>
      <c r="G22" s="65"/>
      <c r="H22" s="47">
        <f t="shared" si="7"/>
        <v>0</v>
      </c>
      <c r="I22" s="65"/>
      <c r="J22" s="65"/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</row>
    <row r="23" spans="1:16" ht="20.399999999999999" x14ac:dyDescent="0.2">
      <c r="A23" s="38">
        <v>5</v>
      </c>
      <c r="B23" s="39"/>
      <c r="C23" s="105" t="s">
        <v>371</v>
      </c>
      <c r="D23" s="25" t="s">
        <v>95</v>
      </c>
      <c r="E23" s="104">
        <v>30</v>
      </c>
      <c r="F23" s="68"/>
      <c r="G23" s="65"/>
      <c r="H23" s="47">
        <f t="shared" si="7"/>
        <v>0</v>
      </c>
      <c r="I23" s="65"/>
      <c r="J23" s="65"/>
      <c r="K23" s="48">
        <f t="shared" si="1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</row>
    <row r="24" spans="1:16" ht="20.399999999999999" x14ac:dyDescent="0.2">
      <c r="A24" s="38">
        <v>6</v>
      </c>
      <c r="B24" s="39"/>
      <c r="C24" s="105" t="s">
        <v>372</v>
      </c>
      <c r="D24" s="25" t="s">
        <v>95</v>
      </c>
      <c r="E24" s="104">
        <v>15</v>
      </c>
      <c r="F24" s="68"/>
      <c r="G24" s="65"/>
      <c r="H24" s="47">
        <f t="shared" si="7"/>
        <v>0</v>
      </c>
      <c r="I24" s="65"/>
      <c r="J24" s="65"/>
      <c r="K24" s="48">
        <f t="shared" si="1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</row>
    <row r="25" spans="1:16" ht="21.6" x14ac:dyDescent="0.2">
      <c r="A25" s="38">
        <v>7</v>
      </c>
      <c r="B25" s="39"/>
      <c r="C25" s="105" t="s">
        <v>434</v>
      </c>
      <c r="D25" s="25" t="s">
        <v>108</v>
      </c>
      <c r="E25" s="104">
        <v>267</v>
      </c>
      <c r="F25" s="68"/>
      <c r="G25" s="65"/>
      <c r="H25" s="47">
        <f t="shared" si="7"/>
        <v>0</v>
      </c>
      <c r="I25" s="65"/>
      <c r="J25" s="65"/>
      <c r="K25" s="48">
        <f t="shared" si="1"/>
        <v>0</v>
      </c>
      <c r="L25" s="49">
        <f t="shared" si="2"/>
        <v>0</v>
      </c>
      <c r="M25" s="47">
        <f t="shared" si="3"/>
        <v>0</v>
      </c>
      <c r="N25" s="47">
        <f t="shared" si="4"/>
        <v>0</v>
      </c>
      <c r="O25" s="47">
        <f t="shared" si="5"/>
        <v>0</v>
      </c>
      <c r="P25" s="48">
        <f t="shared" si="6"/>
        <v>0</v>
      </c>
    </row>
    <row r="26" spans="1:16" ht="21.6" x14ac:dyDescent="0.2">
      <c r="A26" s="38">
        <v>8</v>
      </c>
      <c r="B26" s="39"/>
      <c r="C26" s="105" t="s">
        <v>435</v>
      </c>
      <c r="D26" s="25" t="s">
        <v>108</v>
      </c>
      <c r="E26" s="104">
        <v>24</v>
      </c>
      <c r="F26" s="68"/>
      <c r="G26" s="65"/>
      <c r="H26" s="47">
        <f t="shared" si="7"/>
        <v>0</v>
      </c>
      <c r="I26" s="65"/>
      <c r="J26" s="65"/>
      <c r="K26" s="48">
        <f t="shared" si="1"/>
        <v>0</v>
      </c>
      <c r="L26" s="49">
        <f t="shared" si="2"/>
        <v>0</v>
      </c>
      <c r="M26" s="47">
        <f t="shared" si="3"/>
        <v>0</v>
      </c>
      <c r="N26" s="47">
        <f t="shared" si="4"/>
        <v>0</v>
      </c>
      <c r="O26" s="47">
        <f t="shared" si="5"/>
        <v>0</v>
      </c>
      <c r="P26" s="48">
        <f t="shared" si="6"/>
        <v>0</v>
      </c>
    </row>
    <row r="27" spans="1:16" ht="21.6" x14ac:dyDescent="0.2">
      <c r="A27" s="38">
        <v>9</v>
      </c>
      <c r="B27" s="39"/>
      <c r="C27" s="105" t="s">
        <v>436</v>
      </c>
      <c r="D27" s="25" t="s">
        <v>108</v>
      </c>
      <c r="E27" s="104">
        <v>13</v>
      </c>
      <c r="F27" s="68"/>
      <c r="G27" s="65"/>
      <c r="H27" s="47">
        <f t="shared" si="7"/>
        <v>0</v>
      </c>
      <c r="I27" s="65"/>
      <c r="J27" s="65"/>
      <c r="K27" s="48">
        <f t="shared" si="1"/>
        <v>0</v>
      </c>
      <c r="L27" s="49">
        <f t="shared" si="2"/>
        <v>0</v>
      </c>
      <c r="M27" s="47">
        <f t="shared" si="3"/>
        <v>0</v>
      </c>
      <c r="N27" s="47">
        <f t="shared" si="4"/>
        <v>0</v>
      </c>
      <c r="O27" s="47">
        <f t="shared" si="5"/>
        <v>0</v>
      </c>
      <c r="P27" s="48">
        <f t="shared" si="6"/>
        <v>0</v>
      </c>
    </row>
    <row r="28" spans="1:16" ht="21.6" x14ac:dyDescent="0.2">
      <c r="A28" s="38">
        <v>10</v>
      </c>
      <c r="B28" s="39"/>
      <c r="C28" s="105" t="s">
        <v>437</v>
      </c>
      <c r="D28" s="25" t="s">
        <v>108</v>
      </c>
      <c r="E28" s="104">
        <v>1</v>
      </c>
      <c r="F28" s="68"/>
      <c r="G28" s="65"/>
      <c r="H28" s="47">
        <f t="shared" si="7"/>
        <v>0</v>
      </c>
      <c r="I28" s="65"/>
      <c r="J28" s="65"/>
      <c r="K28" s="48">
        <f t="shared" si="1"/>
        <v>0</v>
      </c>
      <c r="L28" s="49">
        <f t="shared" si="2"/>
        <v>0</v>
      </c>
      <c r="M28" s="47">
        <f t="shared" si="3"/>
        <v>0</v>
      </c>
      <c r="N28" s="47">
        <f t="shared" si="4"/>
        <v>0</v>
      </c>
      <c r="O28" s="47">
        <f t="shared" si="5"/>
        <v>0</v>
      </c>
      <c r="P28" s="48">
        <f t="shared" si="6"/>
        <v>0</v>
      </c>
    </row>
    <row r="29" spans="1:16" ht="21.6" x14ac:dyDescent="0.2">
      <c r="A29" s="38">
        <v>11</v>
      </c>
      <c r="B29" s="39"/>
      <c r="C29" s="105" t="s">
        <v>438</v>
      </c>
      <c r="D29" s="25" t="s">
        <v>108</v>
      </c>
      <c r="E29" s="104">
        <v>112</v>
      </c>
      <c r="F29" s="68"/>
      <c r="G29" s="65"/>
      <c r="H29" s="47">
        <f t="shared" si="7"/>
        <v>0</v>
      </c>
      <c r="I29" s="65"/>
      <c r="J29" s="65"/>
      <c r="K29" s="48">
        <f t="shared" si="1"/>
        <v>0</v>
      </c>
      <c r="L29" s="49">
        <f t="shared" si="2"/>
        <v>0</v>
      </c>
      <c r="M29" s="47">
        <f t="shared" si="3"/>
        <v>0</v>
      </c>
      <c r="N29" s="47">
        <f t="shared" si="4"/>
        <v>0</v>
      </c>
      <c r="O29" s="47">
        <f t="shared" si="5"/>
        <v>0</v>
      </c>
      <c r="P29" s="48">
        <f t="shared" si="6"/>
        <v>0</v>
      </c>
    </row>
    <row r="30" spans="1:16" ht="21.6" x14ac:dyDescent="0.2">
      <c r="A30" s="38">
        <v>12</v>
      </c>
      <c r="B30" s="39"/>
      <c r="C30" s="105" t="s">
        <v>439</v>
      </c>
      <c r="D30" s="25" t="s">
        <v>108</v>
      </c>
      <c r="E30" s="104">
        <v>73</v>
      </c>
      <c r="F30" s="68"/>
      <c r="G30" s="65"/>
      <c r="H30" s="47">
        <f t="shared" si="7"/>
        <v>0</v>
      </c>
      <c r="I30" s="65"/>
      <c r="J30" s="65"/>
      <c r="K30" s="48">
        <f t="shared" si="1"/>
        <v>0</v>
      </c>
      <c r="L30" s="49">
        <f t="shared" si="2"/>
        <v>0</v>
      </c>
      <c r="M30" s="47">
        <f t="shared" si="3"/>
        <v>0</v>
      </c>
      <c r="N30" s="47">
        <f t="shared" si="4"/>
        <v>0</v>
      </c>
      <c r="O30" s="47">
        <f t="shared" si="5"/>
        <v>0</v>
      </c>
      <c r="P30" s="48">
        <f t="shared" si="6"/>
        <v>0</v>
      </c>
    </row>
    <row r="31" spans="1:16" ht="21.6" x14ac:dyDescent="0.2">
      <c r="A31" s="38">
        <v>13</v>
      </c>
      <c r="B31" s="39"/>
      <c r="C31" s="105" t="s">
        <v>440</v>
      </c>
      <c r="D31" s="25" t="s">
        <v>108</v>
      </c>
      <c r="E31" s="104">
        <v>29</v>
      </c>
      <c r="F31" s="68"/>
      <c r="G31" s="65"/>
      <c r="H31" s="47">
        <f t="shared" si="7"/>
        <v>0</v>
      </c>
      <c r="I31" s="65"/>
      <c r="J31" s="65"/>
      <c r="K31" s="48">
        <f t="shared" si="1"/>
        <v>0</v>
      </c>
      <c r="L31" s="49">
        <f t="shared" si="2"/>
        <v>0</v>
      </c>
      <c r="M31" s="47">
        <f t="shared" si="3"/>
        <v>0</v>
      </c>
      <c r="N31" s="47">
        <f t="shared" si="4"/>
        <v>0</v>
      </c>
      <c r="O31" s="47">
        <f t="shared" si="5"/>
        <v>0</v>
      </c>
      <c r="P31" s="48">
        <f t="shared" si="6"/>
        <v>0</v>
      </c>
    </row>
    <row r="32" spans="1:16" ht="21.6" x14ac:dyDescent="0.2">
      <c r="A32" s="38">
        <v>14</v>
      </c>
      <c r="B32" s="39"/>
      <c r="C32" s="105" t="s">
        <v>441</v>
      </c>
      <c r="D32" s="25" t="s">
        <v>108</v>
      </c>
      <c r="E32" s="104">
        <v>42</v>
      </c>
      <c r="F32" s="68"/>
      <c r="G32" s="65"/>
      <c r="H32" s="47">
        <f t="shared" si="7"/>
        <v>0</v>
      </c>
      <c r="I32" s="65"/>
      <c r="J32" s="65"/>
      <c r="K32" s="48">
        <f t="shared" si="1"/>
        <v>0</v>
      </c>
      <c r="L32" s="49">
        <f t="shared" si="2"/>
        <v>0</v>
      </c>
      <c r="M32" s="47">
        <f t="shared" si="3"/>
        <v>0</v>
      </c>
      <c r="N32" s="47">
        <f t="shared" si="4"/>
        <v>0</v>
      </c>
      <c r="O32" s="47">
        <f t="shared" si="5"/>
        <v>0</v>
      </c>
      <c r="P32" s="48">
        <f t="shared" si="6"/>
        <v>0</v>
      </c>
    </row>
    <row r="33" spans="1:16" ht="21.6" x14ac:dyDescent="0.2">
      <c r="A33" s="38">
        <v>15</v>
      </c>
      <c r="B33" s="39"/>
      <c r="C33" s="105" t="s">
        <v>442</v>
      </c>
      <c r="D33" s="25" t="s">
        <v>108</v>
      </c>
      <c r="E33" s="104">
        <v>9</v>
      </c>
      <c r="F33" s="68"/>
      <c r="G33" s="65"/>
      <c r="H33" s="47">
        <f t="shared" si="7"/>
        <v>0</v>
      </c>
      <c r="I33" s="65"/>
      <c r="J33" s="65"/>
      <c r="K33" s="48">
        <f t="shared" si="1"/>
        <v>0</v>
      </c>
      <c r="L33" s="49">
        <f t="shared" si="2"/>
        <v>0</v>
      </c>
      <c r="M33" s="47">
        <f t="shared" si="3"/>
        <v>0</v>
      </c>
      <c r="N33" s="47">
        <f t="shared" si="4"/>
        <v>0</v>
      </c>
      <c r="O33" s="47">
        <f t="shared" si="5"/>
        <v>0</v>
      </c>
      <c r="P33" s="48">
        <f t="shared" si="6"/>
        <v>0</v>
      </c>
    </row>
    <row r="34" spans="1:16" ht="21.6" x14ac:dyDescent="0.2">
      <c r="A34" s="38">
        <v>16</v>
      </c>
      <c r="B34" s="39"/>
      <c r="C34" s="105" t="s">
        <v>443</v>
      </c>
      <c r="D34" s="25" t="s">
        <v>108</v>
      </c>
      <c r="E34" s="104">
        <v>21</v>
      </c>
      <c r="F34" s="68"/>
      <c r="G34" s="65"/>
      <c r="H34" s="47">
        <f t="shared" si="7"/>
        <v>0</v>
      </c>
      <c r="I34" s="65"/>
      <c r="J34" s="65"/>
      <c r="K34" s="48">
        <f t="shared" si="1"/>
        <v>0</v>
      </c>
      <c r="L34" s="49">
        <f t="shared" si="2"/>
        <v>0</v>
      </c>
      <c r="M34" s="47">
        <f t="shared" si="3"/>
        <v>0</v>
      </c>
      <c r="N34" s="47">
        <f t="shared" si="4"/>
        <v>0</v>
      </c>
      <c r="O34" s="47">
        <f t="shared" si="5"/>
        <v>0</v>
      </c>
      <c r="P34" s="48">
        <f t="shared" si="6"/>
        <v>0</v>
      </c>
    </row>
    <row r="35" spans="1:16" ht="21.6" x14ac:dyDescent="0.2">
      <c r="A35" s="38">
        <v>17</v>
      </c>
      <c r="B35" s="39"/>
      <c r="C35" s="105" t="s">
        <v>444</v>
      </c>
      <c r="D35" s="25" t="s">
        <v>108</v>
      </c>
      <c r="E35" s="104">
        <v>1</v>
      </c>
      <c r="F35" s="68"/>
      <c r="G35" s="65"/>
      <c r="H35" s="47">
        <f t="shared" si="7"/>
        <v>0</v>
      </c>
      <c r="I35" s="65"/>
      <c r="J35" s="65"/>
      <c r="K35" s="48">
        <f t="shared" si="1"/>
        <v>0</v>
      </c>
      <c r="L35" s="49">
        <f t="shared" si="2"/>
        <v>0</v>
      </c>
      <c r="M35" s="47">
        <f t="shared" si="3"/>
        <v>0</v>
      </c>
      <c r="N35" s="47">
        <f t="shared" si="4"/>
        <v>0</v>
      </c>
      <c r="O35" s="47">
        <f t="shared" si="5"/>
        <v>0</v>
      </c>
      <c r="P35" s="48">
        <f t="shared" si="6"/>
        <v>0</v>
      </c>
    </row>
    <row r="36" spans="1:16" ht="21.6" x14ac:dyDescent="0.2">
      <c r="A36" s="38">
        <v>18</v>
      </c>
      <c r="B36" s="39"/>
      <c r="C36" s="105" t="s">
        <v>445</v>
      </c>
      <c r="D36" s="25" t="s">
        <v>108</v>
      </c>
      <c r="E36" s="104">
        <v>2</v>
      </c>
      <c r="F36" s="68"/>
      <c r="G36" s="65"/>
      <c r="H36" s="47">
        <f t="shared" si="7"/>
        <v>0</v>
      </c>
      <c r="I36" s="65"/>
      <c r="J36" s="65"/>
      <c r="K36" s="48">
        <f t="shared" si="1"/>
        <v>0</v>
      </c>
      <c r="L36" s="49">
        <f t="shared" si="2"/>
        <v>0</v>
      </c>
      <c r="M36" s="47">
        <f t="shared" si="3"/>
        <v>0</v>
      </c>
      <c r="N36" s="47">
        <f t="shared" si="4"/>
        <v>0</v>
      </c>
      <c r="O36" s="47">
        <f t="shared" si="5"/>
        <v>0</v>
      </c>
      <c r="P36" s="48">
        <f t="shared" si="6"/>
        <v>0</v>
      </c>
    </row>
    <row r="37" spans="1:16" ht="21.6" x14ac:dyDescent="0.2">
      <c r="A37" s="38">
        <v>19</v>
      </c>
      <c r="B37" s="39"/>
      <c r="C37" s="105" t="s">
        <v>446</v>
      </c>
      <c r="D37" s="25" t="s">
        <v>108</v>
      </c>
      <c r="E37" s="104">
        <v>7</v>
      </c>
      <c r="F37" s="68"/>
      <c r="G37" s="65"/>
      <c r="H37" s="47">
        <f t="shared" si="7"/>
        <v>0</v>
      </c>
      <c r="I37" s="65"/>
      <c r="J37" s="65"/>
      <c r="K37" s="48">
        <f t="shared" si="1"/>
        <v>0</v>
      </c>
      <c r="L37" s="49">
        <f t="shared" si="2"/>
        <v>0</v>
      </c>
      <c r="M37" s="47">
        <f t="shared" si="3"/>
        <v>0</v>
      </c>
      <c r="N37" s="47">
        <f t="shared" si="4"/>
        <v>0</v>
      </c>
      <c r="O37" s="47">
        <f t="shared" si="5"/>
        <v>0</v>
      </c>
      <c r="P37" s="48">
        <f t="shared" si="6"/>
        <v>0</v>
      </c>
    </row>
    <row r="38" spans="1:16" ht="21.6" x14ac:dyDescent="0.2">
      <c r="A38" s="38">
        <v>20</v>
      </c>
      <c r="B38" s="39"/>
      <c r="C38" s="105" t="s">
        <v>447</v>
      </c>
      <c r="D38" s="25" t="s">
        <v>108</v>
      </c>
      <c r="E38" s="104">
        <v>4</v>
      </c>
      <c r="F38" s="68"/>
      <c r="G38" s="65"/>
      <c r="H38" s="47">
        <f t="shared" si="7"/>
        <v>0</v>
      </c>
      <c r="I38" s="65"/>
      <c r="J38" s="65"/>
      <c r="K38" s="48">
        <f t="shared" si="1"/>
        <v>0</v>
      </c>
      <c r="L38" s="49">
        <f t="shared" si="2"/>
        <v>0</v>
      </c>
      <c r="M38" s="47">
        <f t="shared" si="3"/>
        <v>0</v>
      </c>
      <c r="N38" s="47">
        <f t="shared" si="4"/>
        <v>0</v>
      </c>
      <c r="O38" s="47">
        <f t="shared" si="5"/>
        <v>0</v>
      </c>
      <c r="P38" s="48">
        <f t="shared" si="6"/>
        <v>0</v>
      </c>
    </row>
    <row r="39" spans="1:16" ht="21.6" x14ac:dyDescent="0.2">
      <c r="A39" s="38">
        <v>21</v>
      </c>
      <c r="B39" s="39"/>
      <c r="C39" s="105" t="s">
        <v>448</v>
      </c>
      <c r="D39" s="25" t="s">
        <v>108</v>
      </c>
      <c r="E39" s="104">
        <v>3</v>
      </c>
      <c r="F39" s="68"/>
      <c r="G39" s="65"/>
      <c r="H39" s="47">
        <f t="shared" si="7"/>
        <v>0</v>
      </c>
      <c r="I39" s="65"/>
      <c r="J39" s="65"/>
      <c r="K39" s="48">
        <f t="shared" si="1"/>
        <v>0</v>
      </c>
      <c r="L39" s="49">
        <f t="shared" si="2"/>
        <v>0</v>
      </c>
      <c r="M39" s="47">
        <f t="shared" si="3"/>
        <v>0</v>
      </c>
      <c r="N39" s="47">
        <f t="shared" si="4"/>
        <v>0</v>
      </c>
      <c r="O39" s="47">
        <f t="shared" si="5"/>
        <v>0</v>
      </c>
      <c r="P39" s="48">
        <f t="shared" si="6"/>
        <v>0</v>
      </c>
    </row>
    <row r="40" spans="1:16" ht="21.6" x14ac:dyDescent="0.2">
      <c r="A40" s="38">
        <v>22</v>
      </c>
      <c r="B40" s="39"/>
      <c r="C40" s="105" t="s">
        <v>449</v>
      </c>
      <c r="D40" s="25" t="s">
        <v>108</v>
      </c>
      <c r="E40" s="104">
        <v>4</v>
      </c>
      <c r="F40" s="68"/>
      <c r="G40" s="65"/>
      <c r="H40" s="47">
        <f t="shared" si="7"/>
        <v>0</v>
      </c>
      <c r="I40" s="65"/>
      <c r="J40" s="65"/>
      <c r="K40" s="48">
        <f t="shared" si="1"/>
        <v>0</v>
      </c>
      <c r="L40" s="49">
        <f t="shared" si="2"/>
        <v>0</v>
      </c>
      <c r="M40" s="47">
        <f t="shared" si="3"/>
        <v>0</v>
      </c>
      <c r="N40" s="47">
        <f t="shared" si="4"/>
        <v>0</v>
      </c>
      <c r="O40" s="47">
        <f t="shared" si="5"/>
        <v>0</v>
      </c>
      <c r="P40" s="48">
        <f t="shared" si="6"/>
        <v>0</v>
      </c>
    </row>
    <row r="41" spans="1:16" ht="21.6" x14ac:dyDescent="0.2">
      <c r="A41" s="38">
        <v>23</v>
      </c>
      <c r="B41" s="39"/>
      <c r="C41" s="105" t="s">
        <v>450</v>
      </c>
      <c r="D41" s="25" t="s">
        <v>108</v>
      </c>
      <c r="E41" s="104">
        <v>1</v>
      </c>
      <c r="F41" s="68"/>
      <c r="G41" s="65"/>
      <c r="H41" s="47">
        <f t="shared" si="7"/>
        <v>0</v>
      </c>
      <c r="I41" s="65"/>
      <c r="J41" s="65"/>
      <c r="K41" s="48">
        <f t="shared" si="1"/>
        <v>0</v>
      </c>
      <c r="L41" s="49">
        <f t="shared" si="2"/>
        <v>0</v>
      </c>
      <c r="M41" s="47">
        <f t="shared" si="3"/>
        <v>0</v>
      </c>
      <c r="N41" s="47">
        <f t="shared" si="4"/>
        <v>0</v>
      </c>
      <c r="O41" s="47">
        <f t="shared" si="5"/>
        <v>0</v>
      </c>
      <c r="P41" s="48">
        <f t="shared" si="6"/>
        <v>0</v>
      </c>
    </row>
    <row r="42" spans="1:16" ht="21.6" x14ac:dyDescent="0.2">
      <c r="A42" s="38">
        <v>24</v>
      </c>
      <c r="B42" s="39"/>
      <c r="C42" s="105" t="s">
        <v>451</v>
      </c>
      <c r="D42" s="25" t="s">
        <v>108</v>
      </c>
      <c r="E42" s="104">
        <v>3</v>
      </c>
      <c r="F42" s="68"/>
      <c r="G42" s="65"/>
      <c r="H42" s="47">
        <f t="shared" si="7"/>
        <v>0</v>
      </c>
      <c r="I42" s="65"/>
      <c r="J42" s="65"/>
      <c r="K42" s="48">
        <f t="shared" si="1"/>
        <v>0</v>
      </c>
      <c r="L42" s="49">
        <f t="shared" si="2"/>
        <v>0</v>
      </c>
      <c r="M42" s="47">
        <f t="shared" si="3"/>
        <v>0</v>
      </c>
      <c r="N42" s="47">
        <f t="shared" si="4"/>
        <v>0</v>
      </c>
      <c r="O42" s="47">
        <f t="shared" si="5"/>
        <v>0</v>
      </c>
      <c r="P42" s="48">
        <f t="shared" si="6"/>
        <v>0</v>
      </c>
    </row>
    <row r="43" spans="1:16" x14ac:dyDescent="0.2">
      <c r="A43" s="38">
        <v>25</v>
      </c>
      <c r="B43" s="39"/>
      <c r="C43" s="105" t="s">
        <v>373</v>
      </c>
      <c r="D43" s="25" t="s">
        <v>108</v>
      </c>
      <c r="E43" s="104">
        <v>70</v>
      </c>
      <c r="F43" s="68"/>
      <c r="G43" s="65"/>
      <c r="H43" s="47">
        <f t="shared" si="7"/>
        <v>0</v>
      </c>
      <c r="I43" s="65"/>
      <c r="J43" s="65"/>
      <c r="K43" s="48">
        <f t="shared" si="1"/>
        <v>0</v>
      </c>
      <c r="L43" s="49">
        <f t="shared" si="2"/>
        <v>0</v>
      </c>
      <c r="M43" s="47">
        <f t="shared" si="3"/>
        <v>0</v>
      </c>
      <c r="N43" s="47">
        <f t="shared" si="4"/>
        <v>0</v>
      </c>
      <c r="O43" s="47">
        <f t="shared" si="5"/>
        <v>0</v>
      </c>
      <c r="P43" s="48">
        <f t="shared" si="6"/>
        <v>0</v>
      </c>
    </row>
    <row r="44" spans="1:16" x14ac:dyDescent="0.2">
      <c r="A44" s="38">
        <v>26</v>
      </c>
      <c r="B44" s="39"/>
      <c r="C44" s="105" t="s">
        <v>374</v>
      </c>
      <c r="D44" s="25" t="s">
        <v>108</v>
      </c>
      <c r="E44" s="104">
        <v>15</v>
      </c>
      <c r="F44" s="68"/>
      <c r="G44" s="65"/>
      <c r="H44" s="47">
        <f t="shared" si="7"/>
        <v>0</v>
      </c>
      <c r="I44" s="65"/>
      <c r="J44" s="65"/>
      <c r="K44" s="48">
        <f t="shared" si="1"/>
        <v>0</v>
      </c>
      <c r="L44" s="49">
        <f t="shared" si="2"/>
        <v>0</v>
      </c>
      <c r="M44" s="47">
        <f t="shared" si="3"/>
        <v>0</v>
      </c>
      <c r="N44" s="47">
        <f t="shared" si="4"/>
        <v>0</v>
      </c>
      <c r="O44" s="47">
        <f t="shared" si="5"/>
        <v>0</v>
      </c>
      <c r="P44" s="48">
        <f t="shared" si="6"/>
        <v>0</v>
      </c>
    </row>
    <row r="45" spans="1:16" x14ac:dyDescent="0.2">
      <c r="A45" s="38">
        <v>27</v>
      </c>
      <c r="B45" s="39"/>
      <c r="C45" s="105" t="s">
        <v>375</v>
      </c>
      <c r="D45" s="25" t="s">
        <v>108</v>
      </c>
      <c r="E45" s="104">
        <v>25</v>
      </c>
      <c r="F45" s="68"/>
      <c r="G45" s="65"/>
      <c r="H45" s="47">
        <f t="shared" si="7"/>
        <v>0</v>
      </c>
      <c r="I45" s="65"/>
      <c r="J45" s="65"/>
      <c r="K45" s="48">
        <f t="shared" si="1"/>
        <v>0</v>
      </c>
      <c r="L45" s="49">
        <f t="shared" si="2"/>
        <v>0</v>
      </c>
      <c r="M45" s="47">
        <f t="shared" si="3"/>
        <v>0</v>
      </c>
      <c r="N45" s="47">
        <f t="shared" si="4"/>
        <v>0</v>
      </c>
      <c r="O45" s="47">
        <f t="shared" si="5"/>
        <v>0</v>
      </c>
      <c r="P45" s="48">
        <f t="shared" si="6"/>
        <v>0</v>
      </c>
    </row>
    <row r="46" spans="1:16" x14ac:dyDescent="0.2">
      <c r="A46" s="38">
        <v>28</v>
      </c>
      <c r="B46" s="39"/>
      <c r="C46" s="105" t="s">
        <v>376</v>
      </c>
      <c r="D46" s="25" t="s">
        <v>108</v>
      </c>
      <c r="E46" s="104">
        <v>4</v>
      </c>
      <c r="F46" s="68"/>
      <c r="G46" s="65"/>
      <c r="H46" s="47">
        <f t="shared" si="7"/>
        <v>0</v>
      </c>
      <c r="I46" s="65"/>
      <c r="J46" s="65"/>
      <c r="K46" s="48">
        <f t="shared" si="1"/>
        <v>0</v>
      </c>
      <c r="L46" s="49">
        <f t="shared" si="2"/>
        <v>0</v>
      </c>
      <c r="M46" s="47">
        <f t="shared" si="3"/>
        <v>0</v>
      </c>
      <c r="N46" s="47">
        <f t="shared" si="4"/>
        <v>0</v>
      </c>
      <c r="O46" s="47">
        <f t="shared" si="5"/>
        <v>0</v>
      </c>
      <c r="P46" s="48">
        <f t="shared" si="6"/>
        <v>0</v>
      </c>
    </row>
    <row r="47" spans="1:16" x14ac:dyDescent="0.2">
      <c r="A47" s="38">
        <v>29</v>
      </c>
      <c r="B47" s="39"/>
      <c r="C47" s="105" t="s">
        <v>377</v>
      </c>
      <c r="D47" s="25" t="s">
        <v>108</v>
      </c>
      <c r="E47" s="104">
        <v>4</v>
      </c>
      <c r="F47" s="68"/>
      <c r="G47" s="65"/>
      <c r="H47" s="47">
        <f t="shared" si="7"/>
        <v>0</v>
      </c>
      <c r="I47" s="65"/>
      <c r="J47" s="65"/>
      <c r="K47" s="48">
        <f t="shared" si="1"/>
        <v>0</v>
      </c>
      <c r="L47" s="49">
        <f t="shared" si="2"/>
        <v>0</v>
      </c>
      <c r="M47" s="47">
        <f t="shared" si="3"/>
        <v>0</v>
      </c>
      <c r="N47" s="47">
        <f t="shared" si="4"/>
        <v>0</v>
      </c>
      <c r="O47" s="47">
        <f t="shared" si="5"/>
        <v>0</v>
      </c>
      <c r="P47" s="48">
        <f t="shared" si="6"/>
        <v>0</v>
      </c>
    </row>
    <row r="48" spans="1:16" ht="20.399999999999999" x14ac:dyDescent="0.2">
      <c r="A48" s="38">
        <v>30</v>
      </c>
      <c r="B48" s="39"/>
      <c r="C48" s="105" t="s">
        <v>378</v>
      </c>
      <c r="D48" s="25" t="s">
        <v>108</v>
      </c>
      <c r="E48" s="104">
        <v>178</v>
      </c>
      <c r="F48" s="68"/>
      <c r="G48" s="65"/>
      <c r="H48" s="47">
        <f t="shared" si="7"/>
        <v>0</v>
      </c>
      <c r="I48" s="65"/>
      <c r="J48" s="65"/>
      <c r="K48" s="48">
        <f t="shared" si="1"/>
        <v>0</v>
      </c>
      <c r="L48" s="49">
        <f t="shared" si="2"/>
        <v>0</v>
      </c>
      <c r="M48" s="47">
        <f t="shared" si="3"/>
        <v>0</v>
      </c>
      <c r="N48" s="47">
        <f t="shared" si="4"/>
        <v>0</v>
      </c>
      <c r="O48" s="47">
        <f t="shared" si="5"/>
        <v>0</v>
      </c>
      <c r="P48" s="48">
        <f t="shared" si="6"/>
        <v>0</v>
      </c>
    </row>
    <row r="49" spans="1:16" ht="20.399999999999999" x14ac:dyDescent="0.2">
      <c r="A49" s="38">
        <v>31</v>
      </c>
      <c r="B49" s="39"/>
      <c r="C49" s="105" t="s">
        <v>379</v>
      </c>
      <c r="D49" s="25" t="s">
        <v>108</v>
      </c>
      <c r="E49" s="104">
        <v>28</v>
      </c>
      <c r="F49" s="68"/>
      <c r="G49" s="65"/>
      <c r="H49" s="47">
        <f t="shared" si="7"/>
        <v>0</v>
      </c>
      <c r="I49" s="65"/>
      <c r="J49" s="65"/>
      <c r="K49" s="48">
        <f t="shared" si="1"/>
        <v>0</v>
      </c>
      <c r="L49" s="49">
        <f t="shared" si="2"/>
        <v>0</v>
      </c>
      <c r="M49" s="47">
        <f t="shared" si="3"/>
        <v>0</v>
      </c>
      <c r="N49" s="47">
        <f t="shared" si="4"/>
        <v>0</v>
      </c>
      <c r="O49" s="47">
        <f t="shared" si="5"/>
        <v>0</v>
      </c>
      <c r="P49" s="48">
        <f t="shared" si="6"/>
        <v>0</v>
      </c>
    </row>
    <row r="50" spans="1:16" ht="20.399999999999999" x14ac:dyDescent="0.2">
      <c r="A50" s="38">
        <v>32</v>
      </c>
      <c r="B50" s="39"/>
      <c r="C50" s="105" t="s">
        <v>380</v>
      </c>
      <c r="D50" s="25" t="s">
        <v>108</v>
      </c>
      <c r="E50" s="104">
        <v>16</v>
      </c>
      <c r="F50" s="68"/>
      <c r="G50" s="65"/>
      <c r="H50" s="47">
        <f t="shared" si="7"/>
        <v>0</v>
      </c>
      <c r="I50" s="65"/>
      <c r="J50" s="65"/>
      <c r="K50" s="48">
        <f t="shared" si="1"/>
        <v>0</v>
      </c>
      <c r="L50" s="49">
        <f t="shared" si="2"/>
        <v>0</v>
      </c>
      <c r="M50" s="47">
        <f t="shared" si="3"/>
        <v>0</v>
      </c>
      <c r="N50" s="47">
        <f t="shared" si="4"/>
        <v>0</v>
      </c>
      <c r="O50" s="47">
        <f t="shared" si="5"/>
        <v>0</v>
      </c>
      <c r="P50" s="48">
        <f t="shared" si="6"/>
        <v>0</v>
      </c>
    </row>
    <row r="51" spans="1:16" ht="20.399999999999999" x14ac:dyDescent="0.2">
      <c r="A51" s="38">
        <v>33</v>
      </c>
      <c r="B51" s="39"/>
      <c r="C51" s="105" t="s">
        <v>381</v>
      </c>
      <c r="D51" s="25" t="s">
        <v>108</v>
      </c>
      <c r="E51" s="104">
        <v>1</v>
      </c>
      <c r="F51" s="68"/>
      <c r="G51" s="65"/>
      <c r="H51" s="47">
        <f t="shared" si="7"/>
        <v>0</v>
      </c>
      <c r="I51" s="65"/>
      <c r="J51" s="65"/>
      <c r="K51" s="48">
        <f t="shared" si="1"/>
        <v>0</v>
      </c>
      <c r="L51" s="49">
        <f t="shared" si="2"/>
        <v>0</v>
      </c>
      <c r="M51" s="47">
        <f t="shared" si="3"/>
        <v>0</v>
      </c>
      <c r="N51" s="47">
        <f t="shared" si="4"/>
        <v>0</v>
      </c>
      <c r="O51" s="47">
        <f t="shared" si="5"/>
        <v>0</v>
      </c>
      <c r="P51" s="48">
        <f t="shared" si="6"/>
        <v>0</v>
      </c>
    </row>
    <row r="52" spans="1:16" ht="20.399999999999999" x14ac:dyDescent="0.2">
      <c r="A52" s="38">
        <v>34</v>
      </c>
      <c r="B52" s="39"/>
      <c r="C52" s="105" t="s">
        <v>382</v>
      </c>
      <c r="D52" s="25" t="s">
        <v>108</v>
      </c>
      <c r="E52" s="104">
        <v>3</v>
      </c>
      <c r="F52" s="68"/>
      <c r="G52" s="65"/>
      <c r="H52" s="47">
        <f t="shared" si="7"/>
        <v>0</v>
      </c>
      <c r="I52" s="65"/>
      <c r="J52" s="65"/>
      <c r="K52" s="48">
        <f t="shared" si="1"/>
        <v>0</v>
      </c>
      <c r="L52" s="49">
        <f t="shared" si="2"/>
        <v>0</v>
      </c>
      <c r="M52" s="47">
        <f t="shared" si="3"/>
        <v>0</v>
      </c>
      <c r="N52" s="47">
        <f t="shared" si="4"/>
        <v>0</v>
      </c>
      <c r="O52" s="47">
        <f t="shared" si="5"/>
        <v>0</v>
      </c>
      <c r="P52" s="48">
        <f t="shared" si="6"/>
        <v>0</v>
      </c>
    </row>
    <row r="53" spans="1:16" ht="20.399999999999999" x14ac:dyDescent="0.2">
      <c r="A53" s="38">
        <v>35</v>
      </c>
      <c r="B53" s="39"/>
      <c r="C53" s="105" t="s">
        <v>383</v>
      </c>
      <c r="D53" s="25" t="s">
        <v>108</v>
      </c>
      <c r="E53" s="104">
        <v>21</v>
      </c>
      <c r="F53" s="68"/>
      <c r="G53" s="65"/>
      <c r="H53" s="47">
        <f>ROUND(F53*G53,2)</f>
        <v>0</v>
      </c>
      <c r="I53" s="65"/>
      <c r="J53" s="65"/>
      <c r="K53" s="48">
        <f t="shared" si="1"/>
        <v>0</v>
      </c>
      <c r="L53" s="49">
        <f t="shared" si="2"/>
        <v>0</v>
      </c>
      <c r="M53" s="47">
        <f t="shared" si="3"/>
        <v>0</v>
      </c>
      <c r="N53" s="47">
        <f t="shared" si="4"/>
        <v>0</v>
      </c>
      <c r="O53" s="47">
        <f t="shared" si="5"/>
        <v>0</v>
      </c>
      <c r="P53" s="48">
        <f t="shared" si="6"/>
        <v>0</v>
      </c>
    </row>
    <row r="54" spans="1:16" ht="20.399999999999999" x14ac:dyDescent="0.2">
      <c r="A54" s="38">
        <v>36</v>
      </c>
      <c r="B54" s="39"/>
      <c r="C54" s="105" t="s">
        <v>384</v>
      </c>
      <c r="D54" s="25" t="s">
        <v>108</v>
      </c>
      <c r="E54" s="104">
        <v>1</v>
      </c>
      <c r="F54" s="68"/>
      <c r="G54" s="65"/>
      <c r="H54" s="47">
        <f>ROUND(F54*G54,2)</f>
        <v>0</v>
      </c>
      <c r="I54" s="65"/>
      <c r="J54" s="65"/>
      <c r="K54" s="48">
        <f t="shared" si="1"/>
        <v>0</v>
      </c>
      <c r="L54" s="49">
        <f t="shared" si="2"/>
        <v>0</v>
      </c>
      <c r="M54" s="47">
        <f t="shared" si="3"/>
        <v>0</v>
      </c>
      <c r="N54" s="47">
        <f t="shared" si="4"/>
        <v>0</v>
      </c>
      <c r="O54" s="47">
        <f t="shared" si="5"/>
        <v>0</v>
      </c>
      <c r="P54" s="48">
        <f t="shared" si="6"/>
        <v>0</v>
      </c>
    </row>
    <row r="55" spans="1:16" x14ac:dyDescent="0.2">
      <c r="A55" s="38">
        <v>37</v>
      </c>
      <c r="B55" s="39"/>
      <c r="C55" s="105" t="s">
        <v>385</v>
      </c>
      <c r="D55" s="25" t="s">
        <v>108</v>
      </c>
      <c r="E55" s="104">
        <v>70</v>
      </c>
      <c r="F55" s="68"/>
      <c r="G55" s="65"/>
      <c r="H55" s="47">
        <f>ROUND(F55*G55,2)</f>
        <v>0</v>
      </c>
      <c r="I55" s="65"/>
      <c r="J55" s="65"/>
      <c r="K55" s="48">
        <f t="shared" si="1"/>
        <v>0</v>
      </c>
      <c r="L55" s="49">
        <f t="shared" si="2"/>
        <v>0</v>
      </c>
      <c r="M55" s="47">
        <f t="shared" si="3"/>
        <v>0</v>
      </c>
      <c r="N55" s="47">
        <f t="shared" si="4"/>
        <v>0</v>
      </c>
      <c r="O55" s="47">
        <f t="shared" si="5"/>
        <v>0</v>
      </c>
      <c r="P55" s="48">
        <f t="shared" si="6"/>
        <v>0</v>
      </c>
    </row>
    <row r="56" spans="1:16" ht="20.399999999999999" x14ac:dyDescent="0.2">
      <c r="A56" s="38">
        <v>38</v>
      </c>
      <c r="B56" s="39"/>
      <c r="C56" s="105" t="s">
        <v>386</v>
      </c>
      <c r="D56" s="25" t="s">
        <v>95</v>
      </c>
      <c r="E56" s="104">
        <v>145</v>
      </c>
      <c r="F56" s="68"/>
      <c r="G56" s="65"/>
      <c r="H56" s="47">
        <f t="shared" si="7"/>
        <v>0</v>
      </c>
      <c r="I56" s="65"/>
      <c r="J56" s="65"/>
      <c r="K56" s="48">
        <f t="shared" si="1"/>
        <v>0</v>
      </c>
      <c r="L56" s="49">
        <f t="shared" si="2"/>
        <v>0</v>
      </c>
      <c r="M56" s="47">
        <f t="shared" si="3"/>
        <v>0</v>
      </c>
      <c r="N56" s="47">
        <f t="shared" si="4"/>
        <v>0</v>
      </c>
      <c r="O56" s="47">
        <f t="shared" si="5"/>
        <v>0</v>
      </c>
      <c r="P56" s="48">
        <f t="shared" si="6"/>
        <v>0</v>
      </c>
    </row>
    <row r="57" spans="1:16" ht="20.399999999999999" x14ac:dyDescent="0.2">
      <c r="A57" s="38">
        <v>39</v>
      </c>
      <c r="B57" s="39"/>
      <c r="C57" s="105" t="s">
        <v>387</v>
      </c>
      <c r="D57" s="25" t="s">
        <v>95</v>
      </c>
      <c r="E57" s="104">
        <v>140</v>
      </c>
      <c r="F57" s="68"/>
      <c r="G57" s="65"/>
      <c r="H57" s="47">
        <f t="shared" si="7"/>
        <v>0</v>
      </c>
      <c r="I57" s="65"/>
      <c r="J57" s="65"/>
      <c r="K57" s="48">
        <f t="shared" si="1"/>
        <v>0</v>
      </c>
      <c r="L57" s="49">
        <f t="shared" si="2"/>
        <v>0</v>
      </c>
      <c r="M57" s="47">
        <f t="shared" si="3"/>
        <v>0</v>
      </c>
      <c r="N57" s="47">
        <f t="shared" si="4"/>
        <v>0</v>
      </c>
      <c r="O57" s="47">
        <f t="shared" si="5"/>
        <v>0</v>
      </c>
      <c r="P57" s="48">
        <f t="shared" si="6"/>
        <v>0</v>
      </c>
    </row>
    <row r="58" spans="1:16" ht="20.399999999999999" x14ac:dyDescent="0.2">
      <c r="A58" s="38">
        <v>40</v>
      </c>
      <c r="B58" s="39"/>
      <c r="C58" s="105" t="s">
        <v>388</v>
      </c>
      <c r="D58" s="25" t="s">
        <v>95</v>
      </c>
      <c r="E58" s="104">
        <v>90</v>
      </c>
      <c r="F58" s="68"/>
      <c r="G58" s="65"/>
      <c r="H58" s="47">
        <f t="shared" si="7"/>
        <v>0</v>
      </c>
      <c r="I58" s="65"/>
      <c r="J58" s="65"/>
      <c r="K58" s="48">
        <f t="shared" si="1"/>
        <v>0</v>
      </c>
      <c r="L58" s="49">
        <f t="shared" si="2"/>
        <v>0</v>
      </c>
      <c r="M58" s="47">
        <f t="shared" si="3"/>
        <v>0</v>
      </c>
      <c r="N58" s="47">
        <f t="shared" si="4"/>
        <v>0</v>
      </c>
      <c r="O58" s="47">
        <f t="shared" si="5"/>
        <v>0</v>
      </c>
      <c r="P58" s="48">
        <f t="shared" si="6"/>
        <v>0</v>
      </c>
    </row>
    <row r="59" spans="1:16" ht="20.399999999999999" x14ac:dyDescent="0.2">
      <c r="A59" s="38">
        <v>41</v>
      </c>
      <c r="B59" s="39"/>
      <c r="C59" s="105" t="s">
        <v>389</v>
      </c>
      <c r="D59" s="25" t="s">
        <v>95</v>
      </c>
      <c r="E59" s="104">
        <v>30</v>
      </c>
      <c r="F59" s="68"/>
      <c r="G59" s="65"/>
      <c r="H59" s="47">
        <f t="shared" si="7"/>
        <v>0</v>
      </c>
      <c r="I59" s="65"/>
      <c r="J59" s="65"/>
      <c r="K59" s="48">
        <f t="shared" si="1"/>
        <v>0</v>
      </c>
      <c r="L59" s="49">
        <f t="shared" si="2"/>
        <v>0</v>
      </c>
      <c r="M59" s="47">
        <f t="shared" si="3"/>
        <v>0</v>
      </c>
      <c r="N59" s="47">
        <f t="shared" si="4"/>
        <v>0</v>
      </c>
      <c r="O59" s="47">
        <f t="shared" si="5"/>
        <v>0</v>
      </c>
      <c r="P59" s="48">
        <f t="shared" si="6"/>
        <v>0</v>
      </c>
    </row>
    <row r="60" spans="1:16" ht="20.399999999999999" x14ac:dyDescent="0.2">
      <c r="A60" s="38">
        <v>42</v>
      </c>
      <c r="B60" s="39"/>
      <c r="C60" s="105" t="s">
        <v>390</v>
      </c>
      <c r="D60" s="25" t="s">
        <v>95</v>
      </c>
      <c r="E60" s="104">
        <v>21</v>
      </c>
      <c r="F60" s="68"/>
      <c r="G60" s="65"/>
      <c r="H60" s="47">
        <f t="shared" si="7"/>
        <v>0</v>
      </c>
      <c r="I60" s="65"/>
      <c r="J60" s="65"/>
      <c r="K60" s="48">
        <f t="shared" si="1"/>
        <v>0</v>
      </c>
      <c r="L60" s="49">
        <f t="shared" si="2"/>
        <v>0</v>
      </c>
      <c r="M60" s="47">
        <f t="shared" si="3"/>
        <v>0</v>
      </c>
      <c r="N60" s="47">
        <f t="shared" si="4"/>
        <v>0</v>
      </c>
      <c r="O60" s="47">
        <f t="shared" si="5"/>
        <v>0</v>
      </c>
      <c r="P60" s="48">
        <f t="shared" si="6"/>
        <v>0</v>
      </c>
    </row>
    <row r="61" spans="1:16" ht="20.399999999999999" x14ac:dyDescent="0.2">
      <c r="A61" s="38">
        <v>43</v>
      </c>
      <c r="B61" s="39"/>
      <c r="C61" s="105" t="s">
        <v>391</v>
      </c>
      <c r="D61" s="25" t="s">
        <v>95</v>
      </c>
      <c r="E61" s="104">
        <v>12</v>
      </c>
      <c r="F61" s="68"/>
      <c r="G61" s="65"/>
      <c r="H61" s="47">
        <f t="shared" si="7"/>
        <v>0</v>
      </c>
      <c r="I61" s="65"/>
      <c r="J61" s="65"/>
      <c r="K61" s="48">
        <f t="shared" si="1"/>
        <v>0</v>
      </c>
      <c r="L61" s="49">
        <f t="shared" si="2"/>
        <v>0</v>
      </c>
      <c r="M61" s="47">
        <f t="shared" si="3"/>
        <v>0</v>
      </c>
      <c r="N61" s="47">
        <f t="shared" si="4"/>
        <v>0</v>
      </c>
      <c r="O61" s="47">
        <f t="shared" si="5"/>
        <v>0</v>
      </c>
      <c r="P61" s="48">
        <f t="shared" si="6"/>
        <v>0</v>
      </c>
    </row>
    <row r="62" spans="1:16" ht="30.6" x14ac:dyDescent="0.2">
      <c r="A62" s="38">
        <v>44</v>
      </c>
      <c r="B62" s="39"/>
      <c r="C62" s="105" t="s">
        <v>392</v>
      </c>
      <c r="D62" s="25" t="s">
        <v>95</v>
      </c>
      <c r="E62" s="104">
        <v>560</v>
      </c>
      <c r="F62" s="68"/>
      <c r="G62" s="65"/>
      <c r="H62" s="47">
        <f t="shared" si="7"/>
        <v>0</v>
      </c>
      <c r="I62" s="65"/>
      <c r="J62" s="65"/>
      <c r="K62" s="48">
        <f t="shared" si="1"/>
        <v>0</v>
      </c>
      <c r="L62" s="49">
        <f t="shared" si="2"/>
        <v>0</v>
      </c>
      <c r="M62" s="47">
        <f t="shared" si="3"/>
        <v>0</v>
      </c>
      <c r="N62" s="47">
        <f t="shared" si="4"/>
        <v>0</v>
      </c>
      <c r="O62" s="47">
        <f t="shared" si="5"/>
        <v>0</v>
      </c>
      <c r="P62" s="48">
        <f t="shared" si="6"/>
        <v>0</v>
      </c>
    </row>
    <row r="63" spans="1:16" ht="30.6" x14ac:dyDescent="0.2">
      <c r="A63" s="38">
        <v>45</v>
      </c>
      <c r="B63" s="39"/>
      <c r="C63" s="105" t="s">
        <v>393</v>
      </c>
      <c r="D63" s="25" t="s">
        <v>95</v>
      </c>
      <c r="E63" s="104">
        <v>160</v>
      </c>
      <c r="F63" s="68"/>
      <c r="G63" s="65"/>
      <c r="H63" s="47">
        <f t="shared" si="7"/>
        <v>0</v>
      </c>
      <c r="I63" s="65"/>
      <c r="J63" s="65"/>
      <c r="K63" s="48">
        <f t="shared" si="1"/>
        <v>0</v>
      </c>
      <c r="L63" s="49">
        <f t="shared" si="2"/>
        <v>0</v>
      </c>
      <c r="M63" s="47">
        <f t="shared" si="3"/>
        <v>0</v>
      </c>
      <c r="N63" s="47">
        <f t="shared" si="4"/>
        <v>0</v>
      </c>
      <c r="O63" s="47">
        <f t="shared" si="5"/>
        <v>0</v>
      </c>
      <c r="P63" s="48">
        <f t="shared" si="6"/>
        <v>0</v>
      </c>
    </row>
    <row r="64" spans="1:16" ht="30.6" x14ac:dyDescent="0.2">
      <c r="A64" s="38">
        <v>46</v>
      </c>
      <c r="B64" s="39"/>
      <c r="C64" s="105" t="s">
        <v>394</v>
      </c>
      <c r="D64" s="25" t="s">
        <v>95</v>
      </c>
      <c r="E64" s="104">
        <v>120</v>
      </c>
      <c r="F64" s="68"/>
      <c r="G64" s="65"/>
      <c r="H64" s="47">
        <f t="shared" si="7"/>
        <v>0</v>
      </c>
      <c r="I64" s="65"/>
      <c r="J64" s="65"/>
      <c r="K64" s="48">
        <f t="shared" si="1"/>
        <v>0</v>
      </c>
      <c r="L64" s="49">
        <f t="shared" si="2"/>
        <v>0</v>
      </c>
      <c r="M64" s="47">
        <f t="shared" si="3"/>
        <v>0</v>
      </c>
      <c r="N64" s="47">
        <f t="shared" si="4"/>
        <v>0</v>
      </c>
      <c r="O64" s="47">
        <f t="shared" si="5"/>
        <v>0</v>
      </c>
      <c r="P64" s="48">
        <f t="shared" si="6"/>
        <v>0</v>
      </c>
    </row>
    <row r="65" spans="1:16" ht="30.6" x14ac:dyDescent="0.2">
      <c r="A65" s="38">
        <v>47</v>
      </c>
      <c r="B65" s="39"/>
      <c r="C65" s="105" t="s">
        <v>395</v>
      </c>
      <c r="D65" s="25" t="s">
        <v>95</v>
      </c>
      <c r="E65" s="104">
        <v>35</v>
      </c>
      <c r="F65" s="68"/>
      <c r="G65" s="65"/>
      <c r="H65" s="47">
        <f t="shared" si="7"/>
        <v>0</v>
      </c>
      <c r="I65" s="65"/>
      <c r="J65" s="65"/>
      <c r="K65" s="48">
        <f t="shared" si="1"/>
        <v>0</v>
      </c>
      <c r="L65" s="49">
        <f t="shared" si="2"/>
        <v>0</v>
      </c>
      <c r="M65" s="47">
        <f t="shared" si="3"/>
        <v>0</v>
      </c>
      <c r="N65" s="47">
        <f t="shared" si="4"/>
        <v>0</v>
      </c>
      <c r="O65" s="47">
        <f t="shared" si="5"/>
        <v>0</v>
      </c>
      <c r="P65" s="48">
        <f t="shared" si="6"/>
        <v>0</v>
      </c>
    </row>
    <row r="66" spans="1:16" ht="30.6" x14ac:dyDescent="0.2">
      <c r="A66" s="38">
        <v>48</v>
      </c>
      <c r="B66" s="39"/>
      <c r="C66" s="105" t="s">
        <v>396</v>
      </c>
      <c r="D66" s="25" t="s">
        <v>95</v>
      </c>
      <c r="E66" s="104">
        <v>9</v>
      </c>
      <c r="F66" s="68"/>
      <c r="G66" s="65"/>
      <c r="H66" s="47">
        <f t="shared" si="7"/>
        <v>0</v>
      </c>
      <c r="I66" s="65"/>
      <c r="J66" s="65"/>
      <c r="K66" s="48">
        <f t="shared" si="1"/>
        <v>0</v>
      </c>
      <c r="L66" s="49">
        <f t="shared" si="2"/>
        <v>0</v>
      </c>
      <c r="M66" s="47">
        <f t="shared" si="3"/>
        <v>0</v>
      </c>
      <c r="N66" s="47">
        <f t="shared" si="4"/>
        <v>0</v>
      </c>
      <c r="O66" s="47">
        <f t="shared" si="5"/>
        <v>0</v>
      </c>
      <c r="P66" s="48">
        <f t="shared" si="6"/>
        <v>0</v>
      </c>
    </row>
    <row r="67" spans="1:16" ht="30.6" x14ac:dyDescent="0.2">
      <c r="A67" s="38">
        <v>49</v>
      </c>
      <c r="B67" s="39"/>
      <c r="C67" s="105" t="s">
        <v>397</v>
      </c>
      <c r="D67" s="25" t="s">
        <v>95</v>
      </c>
      <c r="E67" s="104">
        <v>3</v>
      </c>
      <c r="F67" s="68"/>
      <c r="G67" s="65"/>
      <c r="H67" s="47">
        <f t="shared" si="7"/>
        <v>0</v>
      </c>
      <c r="I67" s="65"/>
      <c r="J67" s="65"/>
      <c r="K67" s="48">
        <f t="shared" si="1"/>
        <v>0</v>
      </c>
      <c r="L67" s="49">
        <f t="shared" si="2"/>
        <v>0</v>
      </c>
      <c r="M67" s="47">
        <f t="shared" si="3"/>
        <v>0</v>
      </c>
      <c r="N67" s="47">
        <f t="shared" si="4"/>
        <v>0</v>
      </c>
      <c r="O67" s="47">
        <f t="shared" si="5"/>
        <v>0</v>
      </c>
      <c r="P67" s="48">
        <f t="shared" si="6"/>
        <v>0</v>
      </c>
    </row>
    <row r="68" spans="1:16" x14ac:dyDescent="0.2">
      <c r="A68" s="38">
        <v>50</v>
      </c>
      <c r="B68" s="39"/>
      <c r="C68" s="105" t="s">
        <v>398</v>
      </c>
      <c r="D68" s="25" t="s">
        <v>108</v>
      </c>
      <c r="E68" s="104">
        <v>1</v>
      </c>
      <c r="F68" s="68"/>
      <c r="G68" s="65"/>
      <c r="H68" s="47">
        <f t="shared" si="7"/>
        <v>0</v>
      </c>
      <c r="I68" s="65"/>
      <c r="J68" s="65"/>
      <c r="K68" s="48">
        <f t="shared" si="1"/>
        <v>0</v>
      </c>
      <c r="L68" s="49">
        <f t="shared" si="2"/>
        <v>0</v>
      </c>
      <c r="M68" s="47">
        <f t="shared" si="3"/>
        <v>0</v>
      </c>
      <c r="N68" s="47">
        <f t="shared" si="4"/>
        <v>0</v>
      </c>
      <c r="O68" s="47">
        <f t="shared" si="5"/>
        <v>0</v>
      </c>
      <c r="P68" s="48">
        <f t="shared" si="6"/>
        <v>0</v>
      </c>
    </row>
    <row r="69" spans="1:16" x14ac:dyDescent="0.2">
      <c r="A69" s="38">
        <v>51</v>
      </c>
      <c r="B69" s="39"/>
      <c r="C69" s="105" t="s">
        <v>399</v>
      </c>
      <c r="D69" s="25" t="s">
        <v>72</v>
      </c>
      <c r="E69" s="104">
        <v>1</v>
      </c>
      <c r="F69" s="68"/>
      <c r="G69" s="65"/>
      <c r="H69" s="47">
        <f t="shared" si="7"/>
        <v>0</v>
      </c>
      <c r="I69" s="65"/>
      <c r="J69" s="65"/>
      <c r="K69" s="48">
        <f t="shared" si="1"/>
        <v>0</v>
      </c>
      <c r="L69" s="49">
        <f t="shared" si="2"/>
        <v>0</v>
      </c>
      <c r="M69" s="47">
        <f t="shared" si="3"/>
        <v>0</v>
      </c>
      <c r="N69" s="47">
        <f t="shared" si="4"/>
        <v>0</v>
      </c>
      <c r="O69" s="47">
        <f t="shared" si="5"/>
        <v>0</v>
      </c>
      <c r="P69" s="48">
        <f t="shared" si="6"/>
        <v>0</v>
      </c>
    </row>
    <row r="70" spans="1:16" x14ac:dyDescent="0.2">
      <c r="A70" s="38">
        <v>52</v>
      </c>
      <c r="B70" s="39"/>
      <c r="C70" s="105" t="s">
        <v>400</v>
      </c>
      <c r="D70" s="25" t="s">
        <v>72</v>
      </c>
      <c r="E70" s="104">
        <v>38</v>
      </c>
      <c r="F70" s="68"/>
      <c r="G70" s="65"/>
      <c r="H70" s="47">
        <f t="shared" si="7"/>
        <v>0</v>
      </c>
      <c r="I70" s="65"/>
      <c r="J70" s="65"/>
      <c r="K70" s="48">
        <f t="shared" si="1"/>
        <v>0</v>
      </c>
      <c r="L70" s="49">
        <f t="shared" si="2"/>
        <v>0</v>
      </c>
      <c r="M70" s="47">
        <f t="shared" si="3"/>
        <v>0</v>
      </c>
      <c r="N70" s="47">
        <f t="shared" si="4"/>
        <v>0</v>
      </c>
      <c r="O70" s="47">
        <f t="shared" si="5"/>
        <v>0</v>
      </c>
      <c r="P70" s="48">
        <f t="shared" si="6"/>
        <v>0</v>
      </c>
    </row>
    <row r="71" spans="1:16" x14ac:dyDescent="0.2">
      <c r="A71" s="106">
        <v>3</v>
      </c>
      <c r="B71" s="107"/>
      <c r="C71" s="108" t="s">
        <v>401</v>
      </c>
      <c r="D71" s="25"/>
      <c r="E71" s="104"/>
      <c r="F71" s="68"/>
      <c r="G71" s="65"/>
      <c r="H71" s="47"/>
      <c r="I71" s="65"/>
      <c r="J71" s="65"/>
      <c r="K71" s="48">
        <f t="shared" si="1"/>
        <v>0</v>
      </c>
      <c r="L71" s="49">
        <f t="shared" si="2"/>
        <v>0</v>
      </c>
      <c r="M71" s="47">
        <f t="shared" si="3"/>
        <v>0</v>
      </c>
      <c r="N71" s="47">
        <f t="shared" si="4"/>
        <v>0</v>
      </c>
      <c r="O71" s="47">
        <f t="shared" si="5"/>
        <v>0</v>
      </c>
      <c r="P71" s="48">
        <f t="shared" si="6"/>
        <v>0</v>
      </c>
    </row>
    <row r="72" spans="1:16" x14ac:dyDescent="0.2">
      <c r="A72" s="38">
        <v>1</v>
      </c>
      <c r="B72" s="39"/>
      <c r="C72" s="105" t="s">
        <v>402</v>
      </c>
      <c r="D72" s="25" t="s">
        <v>95</v>
      </c>
      <c r="E72" s="104">
        <v>335</v>
      </c>
      <c r="F72" s="68"/>
      <c r="G72" s="65"/>
      <c r="H72" s="47">
        <f t="shared" ref="H72:H80" si="8">ROUND(F72*G72,2)</f>
        <v>0</v>
      </c>
      <c r="I72" s="65"/>
      <c r="J72" s="65"/>
      <c r="K72" s="48">
        <f t="shared" si="1"/>
        <v>0</v>
      </c>
      <c r="L72" s="49">
        <f t="shared" si="2"/>
        <v>0</v>
      </c>
      <c r="M72" s="47">
        <f t="shared" si="3"/>
        <v>0</v>
      </c>
      <c r="N72" s="47">
        <f t="shared" si="4"/>
        <v>0</v>
      </c>
      <c r="O72" s="47">
        <f t="shared" si="5"/>
        <v>0</v>
      </c>
      <c r="P72" s="48">
        <f t="shared" si="6"/>
        <v>0</v>
      </c>
    </row>
    <row r="73" spans="1:16" x14ac:dyDescent="0.2">
      <c r="A73" s="38">
        <v>2</v>
      </c>
      <c r="B73" s="39"/>
      <c r="C73" s="105" t="s">
        <v>403</v>
      </c>
      <c r="D73" s="25" t="s">
        <v>95</v>
      </c>
      <c r="E73" s="104">
        <v>40</v>
      </c>
      <c r="F73" s="68"/>
      <c r="G73" s="65"/>
      <c r="H73" s="47">
        <f t="shared" si="8"/>
        <v>0</v>
      </c>
      <c r="I73" s="65"/>
      <c r="J73" s="65"/>
      <c r="K73" s="48">
        <f t="shared" si="1"/>
        <v>0</v>
      </c>
      <c r="L73" s="49">
        <f t="shared" si="2"/>
        <v>0</v>
      </c>
      <c r="M73" s="47">
        <f t="shared" si="3"/>
        <v>0</v>
      </c>
      <c r="N73" s="47">
        <f t="shared" si="4"/>
        <v>0</v>
      </c>
      <c r="O73" s="47">
        <f t="shared" si="5"/>
        <v>0</v>
      </c>
      <c r="P73" s="48">
        <f t="shared" si="6"/>
        <v>0</v>
      </c>
    </row>
    <row r="74" spans="1:16" x14ac:dyDescent="0.2">
      <c r="A74" s="38">
        <v>3</v>
      </c>
      <c r="B74" s="39"/>
      <c r="C74" s="105" t="s">
        <v>404</v>
      </c>
      <c r="D74" s="25" t="s">
        <v>108</v>
      </c>
      <c r="E74" s="104">
        <v>72</v>
      </c>
      <c r="F74" s="68"/>
      <c r="G74" s="65"/>
      <c r="H74" s="47">
        <f t="shared" si="8"/>
        <v>0</v>
      </c>
      <c r="I74" s="65"/>
      <c r="J74" s="65"/>
      <c r="K74" s="48">
        <f t="shared" si="1"/>
        <v>0</v>
      </c>
      <c r="L74" s="49">
        <f t="shared" si="2"/>
        <v>0</v>
      </c>
      <c r="M74" s="47">
        <f t="shared" si="3"/>
        <v>0</v>
      </c>
      <c r="N74" s="47">
        <f t="shared" si="4"/>
        <v>0</v>
      </c>
      <c r="O74" s="47">
        <f t="shared" si="5"/>
        <v>0</v>
      </c>
      <c r="P74" s="48">
        <f t="shared" si="6"/>
        <v>0</v>
      </c>
    </row>
    <row r="75" spans="1:16" x14ac:dyDescent="0.2">
      <c r="A75" s="38">
        <v>4</v>
      </c>
      <c r="B75" s="39"/>
      <c r="C75" s="105" t="s">
        <v>405</v>
      </c>
      <c r="D75" s="25" t="s">
        <v>108</v>
      </c>
      <c r="E75" s="104">
        <v>36</v>
      </c>
      <c r="F75" s="68"/>
      <c r="G75" s="65"/>
      <c r="H75" s="47">
        <f t="shared" si="8"/>
        <v>0</v>
      </c>
      <c r="I75" s="65"/>
      <c r="J75" s="65"/>
      <c r="K75" s="48">
        <f t="shared" ref="K75:K107" si="9">SUM(H75:J75)</f>
        <v>0</v>
      </c>
      <c r="L75" s="49">
        <f t="shared" ref="L75:L107" si="10">ROUND(E75*F75,2)</f>
        <v>0</v>
      </c>
      <c r="M75" s="47">
        <f t="shared" ref="M75:M107" si="11">ROUND(H75*E75,2)</f>
        <v>0</v>
      </c>
      <c r="N75" s="47">
        <f t="shared" ref="N75:N107" si="12">ROUND(I75*E75,2)</f>
        <v>0</v>
      </c>
      <c r="O75" s="47">
        <f t="shared" ref="O75:O107" si="13">ROUND(J75*E75,2)</f>
        <v>0</v>
      </c>
      <c r="P75" s="48">
        <f t="shared" ref="P75:P107" si="14">SUM(M75:O75)</f>
        <v>0</v>
      </c>
    </row>
    <row r="76" spans="1:16" x14ac:dyDescent="0.2">
      <c r="A76" s="38">
        <v>5</v>
      </c>
      <c r="B76" s="39"/>
      <c r="C76" s="105" t="s">
        <v>406</v>
      </c>
      <c r="D76" s="25" t="s">
        <v>108</v>
      </c>
      <c r="E76" s="104">
        <v>41</v>
      </c>
      <c r="F76" s="68"/>
      <c r="G76" s="65"/>
      <c r="H76" s="47">
        <f>ROUND(F76*G76,2)</f>
        <v>0</v>
      </c>
      <c r="I76" s="65"/>
      <c r="J76" s="65"/>
      <c r="K76" s="48">
        <f t="shared" si="9"/>
        <v>0</v>
      </c>
      <c r="L76" s="49">
        <f t="shared" si="10"/>
        <v>0</v>
      </c>
      <c r="M76" s="47">
        <f t="shared" si="11"/>
        <v>0</v>
      </c>
      <c r="N76" s="47">
        <f t="shared" si="12"/>
        <v>0</v>
      </c>
      <c r="O76" s="47">
        <f t="shared" si="13"/>
        <v>0</v>
      </c>
      <c r="P76" s="48">
        <f t="shared" si="14"/>
        <v>0</v>
      </c>
    </row>
    <row r="77" spans="1:16" x14ac:dyDescent="0.2">
      <c r="A77" s="38">
        <v>6</v>
      </c>
      <c r="B77" s="39"/>
      <c r="C77" s="105" t="s">
        <v>407</v>
      </c>
      <c r="D77" s="25" t="s">
        <v>108</v>
      </c>
      <c r="E77" s="104">
        <v>8</v>
      </c>
      <c r="F77" s="68"/>
      <c r="G77" s="65"/>
      <c r="H77" s="47">
        <f t="shared" si="8"/>
        <v>0</v>
      </c>
      <c r="I77" s="65"/>
      <c r="J77" s="65"/>
      <c r="K77" s="48">
        <f t="shared" si="9"/>
        <v>0</v>
      </c>
      <c r="L77" s="49">
        <f t="shared" si="10"/>
        <v>0</v>
      </c>
      <c r="M77" s="47">
        <f t="shared" si="11"/>
        <v>0</v>
      </c>
      <c r="N77" s="47">
        <f t="shared" si="12"/>
        <v>0</v>
      </c>
      <c r="O77" s="47">
        <f t="shared" si="13"/>
        <v>0</v>
      </c>
      <c r="P77" s="48">
        <f t="shared" si="14"/>
        <v>0</v>
      </c>
    </row>
    <row r="78" spans="1:16" x14ac:dyDescent="0.2">
      <c r="A78" s="38">
        <v>7</v>
      </c>
      <c r="B78" s="39"/>
      <c r="C78" s="105" t="s">
        <v>408</v>
      </c>
      <c r="D78" s="25" t="s">
        <v>108</v>
      </c>
      <c r="E78" s="104">
        <v>52</v>
      </c>
      <c r="F78" s="68"/>
      <c r="G78" s="65"/>
      <c r="H78" s="47">
        <f t="shared" si="8"/>
        <v>0</v>
      </c>
      <c r="I78" s="65"/>
      <c r="J78" s="65"/>
      <c r="K78" s="48">
        <f t="shared" si="9"/>
        <v>0</v>
      </c>
      <c r="L78" s="49">
        <f t="shared" si="10"/>
        <v>0</v>
      </c>
      <c r="M78" s="47">
        <f t="shared" si="11"/>
        <v>0</v>
      </c>
      <c r="N78" s="47">
        <f t="shared" si="12"/>
        <v>0</v>
      </c>
      <c r="O78" s="47">
        <f t="shared" si="13"/>
        <v>0</v>
      </c>
      <c r="P78" s="48">
        <f t="shared" si="14"/>
        <v>0</v>
      </c>
    </row>
    <row r="79" spans="1:16" x14ac:dyDescent="0.2">
      <c r="A79" s="38">
        <v>8</v>
      </c>
      <c r="B79" s="39"/>
      <c r="C79" s="105" t="s">
        <v>409</v>
      </c>
      <c r="D79" s="25" t="s">
        <v>108</v>
      </c>
      <c r="E79" s="104">
        <v>2</v>
      </c>
      <c r="F79" s="68"/>
      <c r="G79" s="65"/>
      <c r="H79" s="47">
        <f t="shared" si="8"/>
        <v>0</v>
      </c>
      <c r="I79" s="65"/>
      <c r="J79" s="65"/>
      <c r="K79" s="48">
        <f t="shared" si="9"/>
        <v>0</v>
      </c>
      <c r="L79" s="49">
        <f t="shared" si="10"/>
        <v>0</v>
      </c>
      <c r="M79" s="47">
        <f t="shared" si="11"/>
        <v>0</v>
      </c>
      <c r="N79" s="47">
        <f t="shared" si="12"/>
        <v>0</v>
      </c>
      <c r="O79" s="47">
        <f t="shared" si="13"/>
        <v>0</v>
      </c>
      <c r="P79" s="48">
        <f t="shared" si="14"/>
        <v>0</v>
      </c>
    </row>
    <row r="80" spans="1:16" ht="20.399999999999999" x14ac:dyDescent="0.2">
      <c r="A80" s="38">
        <v>9</v>
      </c>
      <c r="B80" s="39"/>
      <c r="C80" s="105" t="s">
        <v>410</v>
      </c>
      <c r="D80" s="25" t="s">
        <v>95</v>
      </c>
      <c r="E80" s="104">
        <v>335</v>
      </c>
      <c r="F80" s="68"/>
      <c r="G80" s="65"/>
      <c r="H80" s="47">
        <f t="shared" si="8"/>
        <v>0</v>
      </c>
      <c r="I80" s="65"/>
      <c r="J80" s="65"/>
      <c r="K80" s="48">
        <f t="shared" si="9"/>
        <v>0</v>
      </c>
      <c r="L80" s="49">
        <f t="shared" si="10"/>
        <v>0</v>
      </c>
      <c r="M80" s="47">
        <f t="shared" si="11"/>
        <v>0</v>
      </c>
      <c r="N80" s="47">
        <f t="shared" si="12"/>
        <v>0</v>
      </c>
      <c r="O80" s="47">
        <f t="shared" si="13"/>
        <v>0</v>
      </c>
      <c r="P80" s="48">
        <f t="shared" si="14"/>
        <v>0</v>
      </c>
    </row>
    <row r="81" spans="1:16" ht="20.399999999999999" x14ac:dyDescent="0.2">
      <c r="A81" s="38">
        <v>10</v>
      </c>
      <c r="B81" s="39"/>
      <c r="C81" s="105" t="s">
        <v>411</v>
      </c>
      <c r="D81" s="25" t="s">
        <v>95</v>
      </c>
      <c r="E81" s="104">
        <v>40</v>
      </c>
      <c r="F81" s="68"/>
      <c r="G81" s="65"/>
      <c r="H81" s="47">
        <f>ROUND(F81*G81,2)</f>
        <v>0</v>
      </c>
      <c r="I81" s="65"/>
      <c r="J81" s="65"/>
      <c r="K81" s="48">
        <f t="shared" si="9"/>
        <v>0</v>
      </c>
      <c r="L81" s="49">
        <f t="shared" si="10"/>
        <v>0</v>
      </c>
      <c r="M81" s="47">
        <f t="shared" si="11"/>
        <v>0</v>
      </c>
      <c r="N81" s="47">
        <f t="shared" si="12"/>
        <v>0</v>
      </c>
      <c r="O81" s="47">
        <f t="shared" si="13"/>
        <v>0</v>
      </c>
      <c r="P81" s="48">
        <f t="shared" si="14"/>
        <v>0</v>
      </c>
    </row>
    <row r="82" spans="1:16" x14ac:dyDescent="0.2">
      <c r="A82" s="38">
        <v>11</v>
      </c>
      <c r="B82" s="39"/>
      <c r="C82" s="105" t="s">
        <v>412</v>
      </c>
      <c r="D82" s="25" t="s">
        <v>108</v>
      </c>
      <c r="E82" s="104">
        <v>20</v>
      </c>
      <c r="F82" s="68"/>
      <c r="G82" s="65"/>
      <c r="H82" s="47">
        <f t="shared" ref="H82:H83" si="15">ROUND(F82*G82,2)</f>
        <v>0</v>
      </c>
      <c r="I82" s="65"/>
      <c r="J82" s="65"/>
      <c r="K82" s="48">
        <f t="shared" si="9"/>
        <v>0</v>
      </c>
      <c r="L82" s="49">
        <f t="shared" si="10"/>
        <v>0</v>
      </c>
      <c r="M82" s="47">
        <f t="shared" si="11"/>
        <v>0</v>
      </c>
      <c r="N82" s="47">
        <f t="shared" si="12"/>
        <v>0</v>
      </c>
      <c r="O82" s="47">
        <f t="shared" si="13"/>
        <v>0</v>
      </c>
      <c r="P82" s="48">
        <f t="shared" si="14"/>
        <v>0</v>
      </c>
    </row>
    <row r="83" spans="1:16" x14ac:dyDescent="0.2">
      <c r="A83" s="38">
        <v>12</v>
      </c>
      <c r="B83" s="39"/>
      <c r="C83" s="105" t="s">
        <v>413</v>
      </c>
      <c r="D83" s="25" t="s">
        <v>108</v>
      </c>
      <c r="E83" s="104">
        <v>38</v>
      </c>
      <c r="F83" s="68"/>
      <c r="G83" s="65"/>
      <c r="H83" s="47">
        <f t="shared" si="15"/>
        <v>0</v>
      </c>
      <c r="I83" s="65"/>
      <c r="J83" s="65"/>
      <c r="K83" s="48">
        <f t="shared" si="9"/>
        <v>0</v>
      </c>
      <c r="L83" s="49">
        <f t="shared" si="10"/>
        <v>0</v>
      </c>
      <c r="M83" s="47">
        <f t="shared" si="11"/>
        <v>0</v>
      </c>
      <c r="N83" s="47">
        <f t="shared" si="12"/>
        <v>0</v>
      </c>
      <c r="O83" s="47">
        <f t="shared" si="13"/>
        <v>0</v>
      </c>
      <c r="P83" s="48">
        <f t="shared" si="14"/>
        <v>0</v>
      </c>
    </row>
    <row r="84" spans="1:16" x14ac:dyDescent="0.2">
      <c r="A84" s="38">
        <v>13</v>
      </c>
      <c r="B84" s="39"/>
      <c r="C84" s="105" t="s">
        <v>414</v>
      </c>
      <c r="D84" s="25" t="s">
        <v>108</v>
      </c>
      <c r="E84" s="104">
        <v>45</v>
      </c>
      <c r="F84" s="68"/>
      <c r="G84" s="65"/>
      <c r="H84" s="47">
        <f>ROUND(F84*G84,2)</f>
        <v>0</v>
      </c>
      <c r="I84" s="65"/>
      <c r="J84" s="65"/>
      <c r="K84" s="48">
        <f t="shared" si="9"/>
        <v>0</v>
      </c>
      <c r="L84" s="49">
        <f t="shared" si="10"/>
        <v>0</v>
      </c>
      <c r="M84" s="47">
        <f t="shared" si="11"/>
        <v>0</v>
      </c>
      <c r="N84" s="47">
        <f t="shared" si="12"/>
        <v>0</v>
      </c>
      <c r="O84" s="47">
        <f t="shared" si="13"/>
        <v>0</v>
      </c>
      <c r="P84" s="48">
        <f t="shared" si="14"/>
        <v>0</v>
      </c>
    </row>
    <row r="85" spans="1:16" x14ac:dyDescent="0.2">
      <c r="A85" s="38">
        <v>14</v>
      </c>
      <c r="B85" s="39"/>
      <c r="C85" s="105" t="s">
        <v>415</v>
      </c>
      <c r="D85" s="25" t="s">
        <v>108</v>
      </c>
      <c r="E85" s="104">
        <v>52</v>
      </c>
      <c r="F85" s="68"/>
      <c r="G85" s="65"/>
      <c r="H85" s="47">
        <f>ROUND(F85*G85,2)</f>
        <v>0</v>
      </c>
      <c r="I85" s="65"/>
      <c r="J85" s="65"/>
      <c r="K85" s="48">
        <f t="shared" si="9"/>
        <v>0</v>
      </c>
      <c r="L85" s="49">
        <f t="shared" si="10"/>
        <v>0</v>
      </c>
      <c r="M85" s="47">
        <f t="shared" si="11"/>
        <v>0</v>
      </c>
      <c r="N85" s="47">
        <f t="shared" si="12"/>
        <v>0</v>
      </c>
      <c r="O85" s="47">
        <f t="shared" si="13"/>
        <v>0</v>
      </c>
      <c r="P85" s="48">
        <f t="shared" si="14"/>
        <v>0</v>
      </c>
    </row>
    <row r="86" spans="1:16" ht="30.6" x14ac:dyDescent="0.2">
      <c r="A86" s="38">
        <v>15</v>
      </c>
      <c r="B86" s="39"/>
      <c r="C86" s="105" t="s">
        <v>416</v>
      </c>
      <c r="D86" s="25" t="s">
        <v>417</v>
      </c>
      <c r="E86" s="104">
        <v>8</v>
      </c>
      <c r="F86" s="68"/>
      <c r="G86" s="65"/>
      <c r="H86" s="47">
        <f t="shared" ref="H86:H88" si="16">ROUND(F86*G86,2)</f>
        <v>0</v>
      </c>
      <c r="I86" s="65"/>
      <c r="J86" s="65"/>
      <c r="K86" s="48">
        <f t="shared" si="9"/>
        <v>0</v>
      </c>
      <c r="L86" s="49">
        <f t="shared" si="10"/>
        <v>0</v>
      </c>
      <c r="M86" s="47">
        <f t="shared" si="11"/>
        <v>0</v>
      </c>
      <c r="N86" s="47">
        <f t="shared" si="12"/>
        <v>0</v>
      </c>
      <c r="O86" s="47">
        <f t="shared" si="13"/>
        <v>0</v>
      </c>
      <c r="P86" s="48">
        <f t="shared" si="14"/>
        <v>0</v>
      </c>
    </row>
    <row r="87" spans="1:16" x14ac:dyDescent="0.2">
      <c r="A87" s="38">
        <v>16</v>
      </c>
      <c r="B87" s="39"/>
      <c r="C87" s="105" t="s">
        <v>418</v>
      </c>
      <c r="D87" s="25" t="s">
        <v>95</v>
      </c>
      <c r="E87" s="104">
        <v>40</v>
      </c>
      <c r="F87" s="68"/>
      <c r="G87" s="65"/>
      <c r="H87" s="47">
        <f t="shared" si="16"/>
        <v>0</v>
      </c>
      <c r="I87" s="65"/>
      <c r="J87" s="65"/>
      <c r="K87" s="48">
        <f t="shared" si="9"/>
        <v>0</v>
      </c>
      <c r="L87" s="49">
        <f t="shared" si="10"/>
        <v>0</v>
      </c>
      <c r="M87" s="47">
        <f t="shared" si="11"/>
        <v>0</v>
      </c>
      <c r="N87" s="47">
        <f t="shared" si="12"/>
        <v>0</v>
      </c>
      <c r="O87" s="47">
        <f t="shared" si="13"/>
        <v>0</v>
      </c>
      <c r="P87" s="48">
        <f t="shared" si="14"/>
        <v>0</v>
      </c>
    </row>
    <row r="88" spans="1:16" x14ac:dyDescent="0.2">
      <c r="A88" s="38">
        <v>17</v>
      </c>
      <c r="B88" s="39"/>
      <c r="C88" s="105" t="s">
        <v>419</v>
      </c>
      <c r="D88" s="25" t="s">
        <v>108</v>
      </c>
      <c r="E88" s="104">
        <v>2</v>
      </c>
      <c r="F88" s="68"/>
      <c r="G88" s="65"/>
      <c r="H88" s="47">
        <f t="shared" si="16"/>
        <v>0</v>
      </c>
      <c r="I88" s="65"/>
      <c r="J88" s="65"/>
      <c r="K88" s="48">
        <f t="shared" si="9"/>
        <v>0</v>
      </c>
      <c r="L88" s="49">
        <f t="shared" si="10"/>
        <v>0</v>
      </c>
      <c r="M88" s="47">
        <f t="shared" si="11"/>
        <v>0</v>
      </c>
      <c r="N88" s="47">
        <f t="shared" si="12"/>
        <v>0</v>
      </c>
      <c r="O88" s="47">
        <f t="shared" si="13"/>
        <v>0</v>
      </c>
      <c r="P88" s="48">
        <f t="shared" si="14"/>
        <v>0</v>
      </c>
    </row>
    <row r="89" spans="1:16" x14ac:dyDescent="0.2">
      <c r="A89" s="106">
        <v>4</v>
      </c>
      <c r="B89" s="107"/>
      <c r="C89" s="108" t="s">
        <v>420</v>
      </c>
      <c r="D89" s="25"/>
      <c r="E89" s="104"/>
      <c r="F89" s="68"/>
      <c r="G89" s="65"/>
      <c r="H89" s="47"/>
      <c r="I89" s="65"/>
      <c r="J89" s="65"/>
      <c r="K89" s="48">
        <f t="shared" si="9"/>
        <v>0</v>
      </c>
      <c r="L89" s="49">
        <f t="shared" si="10"/>
        <v>0</v>
      </c>
      <c r="M89" s="47">
        <f t="shared" si="11"/>
        <v>0</v>
      </c>
      <c r="N89" s="47">
        <f t="shared" si="12"/>
        <v>0</v>
      </c>
      <c r="O89" s="47">
        <f t="shared" si="13"/>
        <v>0</v>
      </c>
      <c r="P89" s="48">
        <f t="shared" si="14"/>
        <v>0</v>
      </c>
    </row>
    <row r="90" spans="1:16" x14ac:dyDescent="0.2">
      <c r="A90" s="38">
        <v>1</v>
      </c>
      <c r="B90" s="39"/>
      <c r="C90" s="105" t="s">
        <v>402</v>
      </c>
      <c r="D90" s="25" t="s">
        <v>95</v>
      </c>
      <c r="E90" s="104">
        <v>60</v>
      </c>
      <c r="F90" s="68"/>
      <c r="G90" s="65"/>
      <c r="H90" s="47">
        <f t="shared" ref="H90:H95" si="17">ROUND(F90*G90,2)</f>
        <v>0</v>
      </c>
      <c r="I90" s="65"/>
      <c r="J90" s="65"/>
      <c r="K90" s="48">
        <f t="shared" si="9"/>
        <v>0</v>
      </c>
      <c r="L90" s="49">
        <f t="shared" si="10"/>
        <v>0</v>
      </c>
      <c r="M90" s="47">
        <f t="shared" si="11"/>
        <v>0</v>
      </c>
      <c r="N90" s="47">
        <f t="shared" si="12"/>
        <v>0</v>
      </c>
      <c r="O90" s="47">
        <f t="shared" si="13"/>
        <v>0</v>
      </c>
      <c r="P90" s="48">
        <f t="shared" si="14"/>
        <v>0</v>
      </c>
    </row>
    <row r="91" spans="1:16" ht="20.399999999999999" x14ac:dyDescent="0.2">
      <c r="A91" s="38">
        <v>2</v>
      </c>
      <c r="B91" s="39"/>
      <c r="C91" s="105" t="s">
        <v>410</v>
      </c>
      <c r="D91" s="25" t="s">
        <v>95</v>
      </c>
      <c r="E91" s="104">
        <v>60</v>
      </c>
      <c r="F91" s="68"/>
      <c r="G91" s="65"/>
      <c r="H91" s="47">
        <f>ROUND(F91*G91,2)</f>
        <v>0</v>
      </c>
      <c r="I91" s="65"/>
      <c r="J91" s="65"/>
      <c r="K91" s="48">
        <f t="shared" si="9"/>
        <v>0</v>
      </c>
      <c r="L91" s="49">
        <f t="shared" si="10"/>
        <v>0</v>
      </c>
      <c r="M91" s="47">
        <f t="shared" si="11"/>
        <v>0</v>
      </c>
      <c r="N91" s="47">
        <f t="shared" si="12"/>
        <v>0</v>
      </c>
      <c r="O91" s="47">
        <f t="shared" si="13"/>
        <v>0</v>
      </c>
      <c r="P91" s="48">
        <f t="shared" si="14"/>
        <v>0</v>
      </c>
    </row>
    <row r="92" spans="1:16" x14ac:dyDescent="0.2">
      <c r="A92" s="38">
        <v>3</v>
      </c>
      <c r="B92" s="39"/>
      <c r="C92" s="105" t="s">
        <v>413</v>
      </c>
      <c r="D92" s="25" t="s">
        <v>108</v>
      </c>
      <c r="E92" s="104">
        <v>8</v>
      </c>
      <c r="F92" s="68"/>
      <c r="G92" s="65"/>
      <c r="H92" s="47">
        <f t="shared" si="17"/>
        <v>0</v>
      </c>
      <c r="I92" s="65"/>
      <c r="J92" s="65"/>
      <c r="K92" s="48">
        <f t="shared" si="9"/>
        <v>0</v>
      </c>
      <c r="L92" s="49">
        <f t="shared" si="10"/>
        <v>0</v>
      </c>
      <c r="M92" s="47">
        <f t="shared" si="11"/>
        <v>0</v>
      </c>
      <c r="N92" s="47">
        <f t="shared" si="12"/>
        <v>0</v>
      </c>
      <c r="O92" s="47">
        <f t="shared" si="13"/>
        <v>0</v>
      </c>
      <c r="P92" s="48">
        <f t="shared" si="14"/>
        <v>0</v>
      </c>
    </row>
    <row r="93" spans="1:16" x14ac:dyDescent="0.2">
      <c r="A93" s="38">
        <v>4</v>
      </c>
      <c r="B93" s="39"/>
      <c r="C93" s="105" t="s">
        <v>415</v>
      </c>
      <c r="D93" s="25" t="s">
        <v>108</v>
      </c>
      <c r="E93" s="104">
        <v>20</v>
      </c>
      <c r="F93" s="68"/>
      <c r="G93" s="65"/>
      <c r="H93" s="47">
        <f>ROUND(F93*G93,2)</f>
        <v>0</v>
      </c>
      <c r="I93" s="65"/>
      <c r="J93" s="65"/>
      <c r="K93" s="48">
        <f t="shared" si="9"/>
        <v>0</v>
      </c>
      <c r="L93" s="49">
        <f t="shared" si="10"/>
        <v>0</v>
      </c>
      <c r="M93" s="47">
        <f t="shared" si="11"/>
        <v>0</v>
      </c>
      <c r="N93" s="47">
        <f t="shared" si="12"/>
        <v>0</v>
      </c>
      <c r="O93" s="47">
        <f t="shared" si="13"/>
        <v>0</v>
      </c>
      <c r="P93" s="48">
        <f t="shared" si="14"/>
        <v>0</v>
      </c>
    </row>
    <row r="94" spans="1:16" ht="30.6" x14ac:dyDescent="0.2">
      <c r="A94" s="38">
        <v>5</v>
      </c>
      <c r="B94" s="39"/>
      <c r="C94" s="105" t="s">
        <v>416</v>
      </c>
      <c r="D94" s="25" t="s">
        <v>417</v>
      </c>
      <c r="E94" s="104">
        <v>4</v>
      </c>
      <c r="F94" s="68"/>
      <c r="G94" s="65"/>
      <c r="H94" s="47">
        <f t="shared" ref="H94" si="18">ROUND(F94*G94,2)</f>
        <v>0</v>
      </c>
      <c r="I94" s="65"/>
      <c r="J94" s="65"/>
      <c r="K94" s="48">
        <f t="shared" si="9"/>
        <v>0</v>
      </c>
      <c r="L94" s="49">
        <f t="shared" si="10"/>
        <v>0</v>
      </c>
      <c r="M94" s="47">
        <f t="shared" si="11"/>
        <v>0</v>
      </c>
      <c r="N94" s="47">
        <f t="shared" si="12"/>
        <v>0</v>
      </c>
      <c r="O94" s="47">
        <f t="shared" si="13"/>
        <v>0</v>
      </c>
      <c r="P94" s="48">
        <f t="shared" si="14"/>
        <v>0</v>
      </c>
    </row>
    <row r="95" spans="1:16" x14ac:dyDescent="0.2">
      <c r="A95" s="38">
        <v>6</v>
      </c>
      <c r="B95" s="39"/>
      <c r="C95" s="105" t="s">
        <v>418</v>
      </c>
      <c r="D95" s="25" t="s">
        <v>95</v>
      </c>
      <c r="E95" s="104">
        <v>20</v>
      </c>
      <c r="F95" s="68"/>
      <c r="G95" s="65"/>
      <c r="H95" s="47">
        <f t="shared" si="17"/>
        <v>0</v>
      </c>
      <c r="I95" s="65"/>
      <c r="J95" s="65"/>
      <c r="K95" s="48">
        <f t="shared" si="9"/>
        <v>0</v>
      </c>
      <c r="L95" s="49">
        <f t="shared" si="10"/>
        <v>0</v>
      </c>
      <c r="M95" s="47">
        <f t="shared" si="11"/>
        <v>0</v>
      </c>
      <c r="N95" s="47">
        <f t="shared" si="12"/>
        <v>0</v>
      </c>
      <c r="O95" s="47">
        <f t="shared" si="13"/>
        <v>0</v>
      </c>
      <c r="P95" s="48">
        <f t="shared" si="14"/>
        <v>0</v>
      </c>
    </row>
    <row r="96" spans="1:16" x14ac:dyDescent="0.2">
      <c r="A96" s="106">
        <v>5</v>
      </c>
      <c r="B96" s="107"/>
      <c r="C96" s="108" t="s">
        <v>421</v>
      </c>
      <c r="D96" s="25"/>
      <c r="E96" s="104"/>
      <c r="F96" s="68"/>
      <c r="G96" s="65"/>
      <c r="H96" s="47"/>
      <c r="I96" s="65"/>
      <c r="J96" s="65"/>
      <c r="K96" s="48">
        <f t="shared" si="9"/>
        <v>0</v>
      </c>
      <c r="L96" s="49">
        <f t="shared" si="10"/>
        <v>0</v>
      </c>
      <c r="M96" s="47">
        <f t="shared" si="11"/>
        <v>0</v>
      </c>
      <c r="N96" s="47">
        <f t="shared" si="12"/>
        <v>0</v>
      </c>
      <c r="O96" s="47">
        <f t="shared" si="13"/>
        <v>0</v>
      </c>
      <c r="P96" s="48">
        <f t="shared" si="14"/>
        <v>0</v>
      </c>
    </row>
    <row r="97" spans="1:16" x14ac:dyDescent="0.2">
      <c r="A97" s="38">
        <v>1</v>
      </c>
      <c r="B97" s="39"/>
      <c r="C97" s="105" t="s">
        <v>422</v>
      </c>
      <c r="D97" s="25" t="s">
        <v>72</v>
      </c>
      <c r="E97" s="104">
        <v>1</v>
      </c>
      <c r="F97" s="68"/>
      <c r="G97" s="65"/>
      <c r="H97" s="47">
        <f t="shared" ref="H97:H105" si="19">ROUND(F97*G97,2)</f>
        <v>0</v>
      </c>
      <c r="I97" s="65"/>
      <c r="J97" s="65"/>
      <c r="K97" s="48">
        <f t="shared" si="9"/>
        <v>0</v>
      </c>
      <c r="L97" s="49">
        <f t="shared" si="10"/>
        <v>0</v>
      </c>
      <c r="M97" s="47">
        <f t="shared" si="11"/>
        <v>0</v>
      </c>
      <c r="N97" s="47">
        <f t="shared" si="12"/>
        <v>0</v>
      </c>
      <c r="O97" s="47">
        <f t="shared" si="13"/>
        <v>0</v>
      </c>
      <c r="P97" s="48">
        <f t="shared" si="14"/>
        <v>0</v>
      </c>
    </row>
    <row r="98" spans="1:16" x14ac:dyDescent="0.2">
      <c r="A98" s="38">
        <v>2</v>
      </c>
      <c r="B98" s="39"/>
      <c r="C98" s="105" t="s">
        <v>423</v>
      </c>
      <c r="D98" s="25" t="s">
        <v>72</v>
      </c>
      <c r="E98" s="104">
        <v>1</v>
      </c>
      <c r="F98" s="68"/>
      <c r="G98" s="65"/>
      <c r="H98" s="47">
        <f t="shared" si="19"/>
        <v>0</v>
      </c>
      <c r="I98" s="65"/>
      <c r="J98" s="65"/>
      <c r="K98" s="48">
        <f t="shared" si="9"/>
        <v>0</v>
      </c>
      <c r="L98" s="49">
        <f t="shared" si="10"/>
        <v>0</v>
      </c>
      <c r="M98" s="47">
        <f t="shared" si="11"/>
        <v>0</v>
      </c>
      <c r="N98" s="47">
        <f t="shared" si="12"/>
        <v>0</v>
      </c>
      <c r="O98" s="47">
        <f t="shared" si="13"/>
        <v>0</v>
      </c>
      <c r="P98" s="48">
        <f t="shared" si="14"/>
        <v>0</v>
      </c>
    </row>
    <row r="99" spans="1:16" x14ac:dyDescent="0.2">
      <c r="A99" s="38">
        <v>3</v>
      </c>
      <c r="B99" s="39"/>
      <c r="C99" s="105" t="s">
        <v>424</v>
      </c>
      <c r="D99" s="25" t="s">
        <v>72</v>
      </c>
      <c r="E99" s="104">
        <v>1</v>
      </c>
      <c r="F99" s="68"/>
      <c r="G99" s="65"/>
      <c r="H99" s="47">
        <f t="shared" si="19"/>
        <v>0</v>
      </c>
      <c r="I99" s="65"/>
      <c r="J99" s="65"/>
      <c r="K99" s="48">
        <f t="shared" si="9"/>
        <v>0</v>
      </c>
      <c r="L99" s="49">
        <f t="shared" si="10"/>
        <v>0</v>
      </c>
      <c r="M99" s="47">
        <f t="shared" si="11"/>
        <v>0</v>
      </c>
      <c r="N99" s="47">
        <f t="shared" si="12"/>
        <v>0</v>
      </c>
      <c r="O99" s="47">
        <f t="shared" si="13"/>
        <v>0</v>
      </c>
      <c r="P99" s="48">
        <f t="shared" si="14"/>
        <v>0</v>
      </c>
    </row>
    <row r="100" spans="1:16" x14ac:dyDescent="0.2">
      <c r="A100" s="38">
        <v>4</v>
      </c>
      <c r="B100" s="39"/>
      <c r="C100" s="105" t="s">
        <v>425</v>
      </c>
      <c r="D100" s="25" t="s">
        <v>72</v>
      </c>
      <c r="E100" s="104">
        <v>1</v>
      </c>
      <c r="F100" s="68"/>
      <c r="G100" s="65"/>
      <c r="H100" s="47">
        <f t="shared" si="19"/>
        <v>0</v>
      </c>
      <c r="I100" s="65"/>
      <c r="J100" s="65"/>
      <c r="K100" s="48">
        <f t="shared" si="9"/>
        <v>0</v>
      </c>
      <c r="L100" s="49">
        <f t="shared" si="10"/>
        <v>0</v>
      </c>
      <c r="M100" s="47">
        <f t="shared" si="11"/>
        <v>0</v>
      </c>
      <c r="N100" s="47">
        <f t="shared" si="12"/>
        <v>0</v>
      </c>
      <c r="O100" s="47">
        <f t="shared" si="13"/>
        <v>0</v>
      </c>
      <c r="P100" s="48">
        <f t="shared" si="14"/>
        <v>0</v>
      </c>
    </row>
    <row r="101" spans="1:16" ht="30.6" x14ac:dyDescent="0.2">
      <c r="A101" s="38">
        <v>5</v>
      </c>
      <c r="B101" s="39"/>
      <c r="C101" s="105" t="s">
        <v>426</v>
      </c>
      <c r="D101" s="25" t="s">
        <v>72</v>
      </c>
      <c r="E101" s="104">
        <v>1</v>
      </c>
      <c r="F101" s="68"/>
      <c r="G101" s="65"/>
      <c r="H101" s="47">
        <f t="shared" si="19"/>
        <v>0</v>
      </c>
      <c r="I101" s="65"/>
      <c r="J101" s="65"/>
      <c r="K101" s="48">
        <f t="shared" si="9"/>
        <v>0</v>
      </c>
      <c r="L101" s="49">
        <f t="shared" si="10"/>
        <v>0</v>
      </c>
      <c r="M101" s="47">
        <f t="shared" si="11"/>
        <v>0</v>
      </c>
      <c r="N101" s="47">
        <f t="shared" si="12"/>
        <v>0</v>
      </c>
      <c r="O101" s="47">
        <f t="shared" si="13"/>
        <v>0</v>
      </c>
      <c r="P101" s="48">
        <f t="shared" si="14"/>
        <v>0</v>
      </c>
    </row>
    <row r="102" spans="1:16" ht="30.6" x14ac:dyDescent="0.2">
      <c r="A102" s="38">
        <v>6</v>
      </c>
      <c r="B102" s="39"/>
      <c r="C102" s="105" t="s">
        <v>427</v>
      </c>
      <c r="D102" s="25" t="s">
        <v>72</v>
      </c>
      <c r="E102" s="104">
        <v>76</v>
      </c>
      <c r="F102" s="68"/>
      <c r="G102" s="65"/>
      <c r="H102" s="47">
        <f t="shared" si="19"/>
        <v>0</v>
      </c>
      <c r="I102" s="65"/>
      <c r="J102" s="65"/>
      <c r="K102" s="48">
        <f t="shared" si="9"/>
        <v>0</v>
      </c>
      <c r="L102" s="49">
        <f t="shared" si="10"/>
        <v>0</v>
      </c>
      <c r="M102" s="47">
        <f t="shared" si="11"/>
        <v>0</v>
      </c>
      <c r="N102" s="47">
        <f t="shared" si="12"/>
        <v>0</v>
      </c>
      <c r="O102" s="47">
        <f t="shared" si="13"/>
        <v>0</v>
      </c>
      <c r="P102" s="48">
        <f t="shared" si="14"/>
        <v>0</v>
      </c>
    </row>
    <row r="103" spans="1:16" ht="40.799999999999997" x14ac:dyDescent="0.2">
      <c r="A103" s="38">
        <v>7</v>
      </c>
      <c r="B103" s="39"/>
      <c r="C103" s="105" t="s">
        <v>428</v>
      </c>
      <c r="D103" s="25" t="s">
        <v>429</v>
      </c>
      <c r="E103" s="104">
        <v>97</v>
      </c>
      <c r="F103" s="68"/>
      <c r="G103" s="65"/>
      <c r="H103" s="47">
        <f t="shared" si="19"/>
        <v>0</v>
      </c>
      <c r="I103" s="65"/>
      <c r="J103" s="65"/>
      <c r="K103" s="48">
        <f t="shared" si="9"/>
        <v>0</v>
      </c>
      <c r="L103" s="49">
        <f t="shared" si="10"/>
        <v>0</v>
      </c>
      <c r="M103" s="47">
        <f t="shared" si="11"/>
        <v>0</v>
      </c>
      <c r="N103" s="47">
        <f t="shared" si="12"/>
        <v>0</v>
      </c>
      <c r="O103" s="47">
        <f t="shared" si="13"/>
        <v>0</v>
      </c>
      <c r="P103" s="48">
        <f t="shared" si="14"/>
        <v>0</v>
      </c>
    </row>
    <row r="104" spans="1:16" x14ac:dyDescent="0.2">
      <c r="A104" s="38">
        <v>8</v>
      </c>
      <c r="B104" s="39"/>
      <c r="C104" s="105" t="s">
        <v>430</v>
      </c>
      <c r="D104" s="25" t="s">
        <v>431</v>
      </c>
      <c r="E104" s="104">
        <v>1</v>
      </c>
      <c r="F104" s="68"/>
      <c r="G104" s="65"/>
      <c r="H104" s="47">
        <f t="shared" si="19"/>
        <v>0</v>
      </c>
      <c r="I104" s="65"/>
      <c r="J104" s="65"/>
      <c r="K104" s="48">
        <f t="shared" si="9"/>
        <v>0</v>
      </c>
      <c r="L104" s="49">
        <f t="shared" si="10"/>
        <v>0</v>
      </c>
      <c r="M104" s="47">
        <f t="shared" si="11"/>
        <v>0</v>
      </c>
      <c r="N104" s="47">
        <f t="shared" si="12"/>
        <v>0</v>
      </c>
      <c r="O104" s="47">
        <f t="shared" si="13"/>
        <v>0</v>
      </c>
      <c r="P104" s="48">
        <f t="shared" si="14"/>
        <v>0</v>
      </c>
    </row>
    <row r="105" spans="1:16" x14ac:dyDescent="0.2">
      <c r="A105" s="38">
        <v>9</v>
      </c>
      <c r="B105" s="39"/>
      <c r="C105" s="105" t="s">
        <v>432</v>
      </c>
      <c r="D105" s="25" t="s">
        <v>431</v>
      </c>
      <c r="E105" s="104">
        <v>1</v>
      </c>
      <c r="F105" s="68"/>
      <c r="G105" s="65"/>
      <c r="H105" s="47">
        <f t="shared" si="19"/>
        <v>0</v>
      </c>
      <c r="I105" s="65"/>
      <c r="J105" s="65"/>
      <c r="K105" s="48">
        <f t="shared" si="9"/>
        <v>0</v>
      </c>
      <c r="L105" s="49">
        <f t="shared" si="10"/>
        <v>0</v>
      </c>
      <c r="M105" s="47">
        <f t="shared" si="11"/>
        <v>0</v>
      </c>
      <c r="N105" s="47">
        <f t="shared" si="12"/>
        <v>0</v>
      </c>
      <c r="O105" s="47">
        <f t="shared" si="13"/>
        <v>0</v>
      </c>
      <c r="P105" s="48">
        <f t="shared" si="14"/>
        <v>0</v>
      </c>
    </row>
    <row r="106" spans="1:16" x14ac:dyDescent="0.2">
      <c r="A106" s="106">
        <v>6</v>
      </c>
      <c r="B106" s="107"/>
      <c r="C106" s="108" t="s">
        <v>171</v>
      </c>
      <c r="D106" s="25"/>
      <c r="E106" s="104"/>
      <c r="F106" s="68"/>
      <c r="G106" s="65"/>
      <c r="H106" s="47"/>
      <c r="I106" s="65"/>
      <c r="J106" s="65"/>
      <c r="K106" s="48">
        <f t="shared" si="9"/>
        <v>0</v>
      </c>
      <c r="L106" s="49">
        <f t="shared" si="10"/>
        <v>0</v>
      </c>
      <c r="M106" s="47">
        <f t="shared" si="11"/>
        <v>0</v>
      </c>
      <c r="N106" s="47">
        <f t="shared" si="12"/>
        <v>0</v>
      </c>
      <c r="O106" s="47">
        <f t="shared" si="13"/>
        <v>0</v>
      </c>
      <c r="P106" s="48">
        <f t="shared" si="14"/>
        <v>0</v>
      </c>
    </row>
    <row r="107" spans="1:16" ht="10.8" thickBot="1" x14ac:dyDescent="0.25">
      <c r="A107" s="38">
        <v>1</v>
      </c>
      <c r="B107" s="39"/>
      <c r="C107" s="105" t="s">
        <v>433</v>
      </c>
      <c r="D107" s="25" t="s">
        <v>72</v>
      </c>
      <c r="E107" s="104">
        <v>1</v>
      </c>
      <c r="F107" s="68"/>
      <c r="G107" s="65"/>
      <c r="H107" s="47">
        <f t="shared" ref="H107" si="20">ROUND(F107*G107,2)</f>
        <v>0</v>
      </c>
      <c r="I107" s="65"/>
      <c r="J107" s="65">
        <f>ROUND(H107*0.07,2)</f>
        <v>0</v>
      </c>
      <c r="K107" s="48">
        <f t="shared" si="9"/>
        <v>0</v>
      </c>
      <c r="L107" s="49">
        <f t="shared" si="10"/>
        <v>0</v>
      </c>
      <c r="M107" s="47">
        <f t="shared" si="11"/>
        <v>0</v>
      </c>
      <c r="N107" s="47">
        <f t="shared" si="12"/>
        <v>0</v>
      </c>
      <c r="O107" s="47">
        <f t="shared" si="13"/>
        <v>0</v>
      </c>
      <c r="P107" s="48">
        <f t="shared" si="14"/>
        <v>0</v>
      </c>
    </row>
    <row r="108" spans="1:16" ht="10.8" thickBot="1" x14ac:dyDescent="0.25">
      <c r="A108" s="162" t="s">
        <v>105</v>
      </c>
      <c r="B108" s="163"/>
      <c r="C108" s="163"/>
      <c r="D108" s="163"/>
      <c r="E108" s="163"/>
      <c r="F108" s="163"/>
      <c r="G108" s="163"/>
      <c r="H108" s="163"/>
      <c r="I108" s="163"/>
      <c r="J108" s="163"/>
      <c r="K108" s="164"/>
      <c r="L108" s="69">
        <f>SUM(L14:L107)</f>
        <v>0</v>
      </c>
      <c r="M108" s="70">
        <f>SUM(M14:M107)</f>
        <v>0</v>
      </c>
      <c r="N108" s="70">
        <f>SUM(N14:N107)</f>
        <v>0</v>
      </c>
      <c r="O108" s="70">
        <f>SUM(O14:O107)</f>
        <v>0</v>
      </c>
      <c r="P108" s="71">
        <f>SUM(P14:P107)</f>
        <v>0</v>
      </c>
    </row>
    <row r="109" spans="1:16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1:16" x14ac:dyDescent="0.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spans="1:16" x14ac:dyDescent="0.2">
      <c r="A111" s="1" t="s">
        <v>14</v>
      </c>
      <c r="B111" s="17"/>
      <c r="C111" s="161">
        <f>'Kops a'!C33:H33</f>
        <v>0</v>
      </c>
      <c r="D111" s="161"/>
      <c r="E111" s="161"/>
      <c r="F111" s="161"/>
      <c r="G111" s="161"/>
      <c r="H111" s="161"/>
      <c r="I111" s="17"/>
      <c r="J111" s="17"/>
      <c r="K111" s="17"/>
      <c r="L111" s="17"/>
      <c r="M111" s="17"/>
      <c r="N111" s="17"/>
      <c r="O111" s="17"/>
      <c r="P111" s="17"/>
    </row>
    <row r="112" spans="1:16" x14ac:dyDescent="0.2">
      <c r="A112" s="17"/>
      <c r="B112" s="17"/>
      <c r="C112" s="117" t="s">
        <v>15</v>
      </c>
      <c r="D112" s="117"/>
      <c r="E112" s="117"/>
      <c r="F112" s="117"/>
      <c r="G112" s="117"/>
      <c r="H112" s="117"/>
      <c r="I112" s="17"/>
      <c r="J112" s="17"/>
      <c r="K112" s="17"/>
      <c r="L112" s="17"/>
      <c r="M112" s="17"/>
      <c r="N112" s="17"/>
      <c r="O112" s="17"/>
      <c r="P112" s="17"/>
    </row>
    <row r="113" spans="1:16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1:16" x14ac:dyDescent="0.2">
      <c r="A114" s="88" t="str">
        <f>'Kops a'!A36</f>
        <v xml:space="preserve">Tāme sastādīta </v>
      </c>
      <c r="B114" s="89"/>
      <c r="C114" s="89"/>
      <c r="D114" s="89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1:16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1:16" x14ac:dyDescent="0.2">
      <c r="A116" s="1" t="s">
        <v>37</v>
      </c>
      <c r="B116" s="17"/>
      <c r="C116" s="161">
        <f>'Kops a'!C38:H38</f>
        <v>0</v>
      </c>
      <c r="D116" s="161"/>
      <c r="E116" s="161"/>
      <c r="F116" s="161"/>
      <c r="G116" s="161"/>
      <c r="H116" s="161"/>
      <c r="I116" s="17"/>
      <c r="J116" s="17"/>
      <c r="K116" s="17"/>
      <c r="L116" s="17"/>
      <c r="M116" s="17"/>
      <c r="N116" s="17"/>
      <c r="O116" s="17"/>
      <c r="P116" s="17"/>
    </row>
    <row r="117" spans="1:16" x14ac:dyDescent="0.2">
      <c r="A117" s="17"/>
      <c r="B117" s="17"/>
      <c r="C117" s="117" t="s">
        <v>15</v>
      </c>
      <c r="D117" s="117"/>
      <c r="E117" s="117"/>
      <c r="F117" s="117"/>
      <c r="G117" s="117"/>
      <c r="H117" s="117"/>
      <c r="I117" s="17"/>
      <c r="J117" s="17"/>
      <c r="K117" s="17"/>
      <c r="L117" s="17"/>
      <c r="M117" s="17"/>
      <c r="N117" s="17"/>
      <c r="O117" s="17"/>
      <c r="P117" s="17"/>
    </row>
    <row r="118" spans="1:16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1:16" x14ac:dyDescent="0.2">
      <c r="A119" s="88" t="s">
        <v>54</v>
      </c>
      <c r="B119" s="89"/>
      <c r="C119" s="93">
        <f>'Kops a'!C41</f>
        <v>0</v>
      </c>
      <c r="D119" s="50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1:16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117:H117"/>
    <mergeCell ref="C4:I4"/>
    <mergeCell ref="F12:K12"/>
    <mergeCell ref="J9:M9"/>
    <mergeCell ref="D8:L8"/>
    <mergeCell ref="A108:K108"/>
    <mergeCell ref="C111:H111"/>
    <mergeCell ref="C112:H112"/>
    <mergeCell ref="C116:H116"/>
  </mergeCells>
  <conditionalFormatting sqref="I14:J107 A14:G107">
    <cfRule type="cellIs" dxfId="31" priority="32" operator="equal">
      <formula>0</formula>
    </cfRule>
  </conditionalFormatting>
  <conditionalFormatting sqref="N9:O9 K14:P107 H14:H107">
    <cfRule type="cellIs" dxfId="30" priority="31" operator="equal">
      <formula>0</formula>
    </cfRule>
  </conditionalFormatting>
  <conditionalFormatting sqref="C2:I2">
    <cfRule type="cellIs" dxfId="29" priority="28" operator="equal">
      <formula>0</formula>
    </cfRule>
  </conditionalFormatting>
  <conditionalFormatting sqref="O10">
    <cfRule type="cellIs" dxfId="28" priority="27" operator="equal">
      <formula>"20__. gada __. _________"</formula>
    </cfRule>
  </conditionalFormatting>
  <conditionalFormatting sqref="A108:K108">
    <cfRule type="containsText" dxfId="27" priority="26" operator="containsText" text="Tiešās izmaksas kopā, t. sk. darba devēja sociālais nodoklis __.__% ">
      <formula>NOT(ISERROR(SEARCH("Tiešās izmaksas kopā, t. sk. darba devēja sociālais nodoklis __.__% ",A108)))</formula>
    </cfRule>
  </conditionalFormatting>
  <conditionalFormatting sqref="L108:P108">
    <cfRule type="cellIs" dxfId="26" priority="21" operator="equal">
      <formula>0</formula>
    </cfRule>
  </conditionalFormatting>
  <conditionalFormatting sqref="C4:I4">
    <cfRule type="cellIs" dxfId="25" priority="20" operator="equal">
      <formula>0</formula>
    </cfRule>
  </conditionalFormatting>
  <conditionalFormatting sqref="D5:L8">
    <cfRule type="cellIs" dxfId="24" priority="16" operator="equal">
      <formula>0</formula>
    </cfRule>
  </conditionalFormatting>
  <conditionalFormatting sqref="C116:H116">
    <cfRule type="cellIs" dxfId="23" priority="9" operator="equal">
      <formula>0</formula>
    </cfRule>
  </conditionalFormatting>
  <conditionalFormatting sqref="P10">
    <cfRule type="cellIs" dxfId="22" priority="12" operator="equal">
      <formula>"20__. gada __. _________"</formula>
    </cfRule>
  </conditionalFormatting>
  <conditionalFormatting sqref="C111:H111">
    <cfRule type="cellIs" dxfId="21" priority="8" operator="equal">
      <formula>0</formula>
    </cfRule>
  </conditionalFormatting>
  <conditionalFormatting sqref="C116:H116 C119 C111:H111">
    <cfRule type="cellIs" dxfId="20" priority="7" operator="equal">
      <formula>0</formula>
    </cfRule>
  </conditionalFormatting>
  <conditionalFormatting sqref="D1">
    <cfRule type="cellIs" dxfId="19" priority="6" operator="equal">
      <formula>0</formula>
    </cfRule>
  </conditionalFormatting>
  <conditionalFormatting sqref="A9">
    <cfRule type="containsText" dxfId="18" priority="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EE428164-089A-404E-98DC-227888EB2467}">
            <xm:f>NOT(ISERROR(SEARCH("Tāme sastādīta ____. gada ___. ______________",A114)))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A114</xm:sqref>
        </x14:conditionalFormatting>
        <x14:conditionalFormatting xmlns:xm="http://schemas.microsoft.com/office/excel/2006/main">
          <x14:cfRule type="containsText" priority="10" operator="containsText" id="{879A8C95-2477-46CB-81ED-05AD5C15D29F}">
            <xm:f>NOT(ISERROR(SEARCH("Sertifikāta Nr. _________________________________",A119)))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93D8-063B-4CE6-A3B4-9136DD213AE2}">
  <sheetPr codeName="Sheet11"/>
  <dimension ref="A1:P114"/>
  <sheetViews>
    <sheetView topLeftCell="A91" workbookViewId="0">
      <selection activeCell="I81" sqref="I81:J99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1">
        <f>'Kops a'!A23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6" t="s">
        <v>525</v>
      </c>
      <c r="D2" s="166"/>
      <c r="E2" s="166"/>
      <c r="F2" s="166"/>
      <c r="G2" s="166"/>
      <c r="H2" s="166"/>
      <c r="I2" s="166"/>
      <c r="J2" s="29"/>
    </row>
    <row r="3" spans="1:16" x14ac:dyDescent="0.2">
      <c r="A3" s="30"/>
      <c r="B3" s="30"/>
      <c r="C3" s="156" t="s">
        <v>17</v>
      </c>
      <c r="D3" s="156"/>
      <c r="E3" s="156"/>
      <c r="F3" s="156"/>
      <c r="G3" s="156"/>
      <c r="H3" s="156"/>
      <c r="I3" s="156"/>
      <c r="J3" s="30"/>
    </row>
    <row r="4" spans="1:16" x14ac:dyDescent="0.2">
      <c r="A4" s="30"/>
      <c r="B4" s="30"/>
      <c r="C4" s="167" t="s">
        <v>52</v>
      </c>
      <c r="D4" s="167"/>
      <c r="E4" s="167"/>
      <c r="F4" s="167"/>
      <c r="G4" s="167"/>
      <c r="H4" s="167"/>
      <c r="I4" s="167"/>
      <c r="J4" s="30"/>
    </row>
    <row r="5" spans="1:16" x14ac:dyDescent="0.2">
      <c r="A5" s="23"/>
      <c r="B5" s="23"/>
      <c r="C5" s="27" t="s">
        <v>5</v>
      </c>
      <c r="D5" s="179" t="str">
        <f>'Kops a'!D6</f>
        <v>Daudzdzīvokļu dzīvojamās mājas vienkāršotas fasādes atjaunošana</v>
      </c>
      <c r="E5" s="179"/>
      <c r="F5" s="179"/>
      <c r="G5" s="179"/>
      <c r="H5" s="179"/>
      <c r="I5" s="179"/>
      <c r="J5" s="179"/>
      <c r="K5" s="179"/>
      <c r="L5" s="179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79" t="str">
        <f>'Kops a'!D7</f>
        <v>Daudzdzīvokļu dzīvojamās mājas, Vīgriežu ielā 34, Jelgavā vienkāršotas fasādes atjaunošana</v>
      </c>
      <c r="E6" s="179"/>
      <c r="F6" s="179"/>
      <c r="G6" s="179"/>
      <c r="H6" s="179"/>
      <c r="I6" s="179"/>
      <c r="J6" s="179"/>
      <c r="K6" s="179"/>
      <c r="L6" s="179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79" t="str">
        <f>'Kops a'!D8</f>
        <v>Vīgriežu iela 34, Jelgava</v>
      </c>
      <c r="E7" s="179"/>
      <c r="F7" s="179"/>
      <c r="G7" s="179"/>
      <c r="H7" s="179"/>
      <c r="I7" s="179"/>
      <c r="J7" s="179"/>
      <c r="K7" s="179"/>
      <c r="L7" s="179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79">
        <f>'Kops a'!D9</f>
        <v>0</v>
      </c>
      <c r="E8" s="179"/>
      <c r="F8" s="179"/>
      <c r="G8" s="179"/>
      <c r="H8" s="179"/>
      <c r="I8" s="179"/>
      <c r="J8" s="179"/>
      <c r="K8" s="179"/>
      <c r="L8" s="179"/>
      <c r="M8" s="17"/>
      <c r="N8" s="17"/>
      <c r="O8" s="17"/>
      <c r="P8" s="17"/>
    </row>
    <row r="9" spans="1:16" ht="11.25" customHeight="1" x14ac:dyDescent="0.2">
      <c r="A9" s="165" t="s">
        <v>60</v>
      </c>
      <c r="B9" s="165"/>
      <c r="C9" s="165"/>
      <c r="D9" s="165"/>
      <c r="E9" s="165"/>
      <c r="F9" s="165"/>
      <c r="G9" s="165"/>
      <c r="H9" s="165"/>
      <c r="I9" s="165"/>
      <c r="J9" s="171" t="s">
        <v>39</v>
      </c>
      <c r="K9" s="171"/>
      <c r="L9" s="171"/>
      <c r="M9" s="171"/>
      <c r="N9" s="178">
        <f>P102</f>
        <v>0</v>
      </c>
      <c r="O9" s="178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1"/>
      <c r="P10" s="90" t="str">
        <f>A108</f>
        <v xml:space="preserve">Tāme sastādīta 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34" t="s">
        <v>23</v>
      </c>
      <c r="B12" s="173" t="s">
        <v>40</v>
      </c>
      <c r="C12" s="169" t="s">
        <v>41</v>
      </c>
      <c r="D12" s="176" t="s">
        <v>42</v>
      </c>
      <c r="E12" s="159" t="s">
        <v>43</v>
      </c>
      <c r="F12" s="168" t="s">
        <v>44</v>
      </c>
      <c r="G12" s="169"/>
      <c r="H12" s="169"/>
      <c r="I12" s="169"/>
      <c r="J12" s="169"/>
      <c r="K12" s="170"/>
      <c r="L12" s="168" t="s">
        <v>45</v>
      </c>
      <c r="M12" s="169"/>
      <c r="N12" s="169"/>
      <c r="O12" s="169"/>
      <c r="P12" s="170"/>
    </row>
    <row r="13" spans="1:16" ht="126.75" customHeight="1" thickBot="1" x14ac:dyDescent="0.25">
      <c r="A13" s="172"/>
      <c r="B13" s="174"/>
      <c r="C13" s="175"/>
      <c r="D13" s="177"/>
      <c r="E13" s="160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106">
        <v>1</v>
      </c>
      <c r="B14" s="107"/>
      <c r="C14" s="108" t="s">
        <v>61</v>
      </c>
      <c r="D14" s="25"/>
      <c r="E14" s="67"/>
      <c r="F14" s="68"/>
      <c r="G14" s="65"/>
      <c r="H14" s="47"/>
      <c r="I14" s="65"/>
      <c r="J14" s="65"/>
      <c r="K14" s="66">
        <f>SUM(H14:J14)</f>
        <v>0</v>
      </c>
      <c r="L14" s="68">
        <f>ROUND(E14*F14,2)</f>
        <v>0</v>
      </c>
      <c r="M14" s="65">
        <f>ROUND(H14*E14,2)</f>
        <v>0</v>
      </c>
      <c r="N14" s="65">
        <f>ROUND(I14*E14,2)</f>
        <v>0</v>
      </c>
      <c r="O14" s="65">
        <f>ROUND(J14*E14,2)</f>
        <v>0</v>
      </c>
      <c r="P14" s="66">
        <f>SUM(M14:O14)</f>
        <v>0</v>
      </c>
    </row>
    <row r="15" spans="1:16" x14ac:dyDescent="0.2">
      <c r="A15" s="38">
        <v>1</v>
      </c>
      <c r="B15" s="39"/>
      <c r="C15" s="105" t="s">
        <v>452</v>
      </c>
      <c r="D15" s="25" t="s">
        <v>72</v>
      </c>
      <c r="E15" s="104">
        <v>1</v>
      </c>
      <c r="F15" s="68"/>
      <c r="G15" s="65"/>
      <c r="H15" s="47">
        <f t="shared" ref="H15" si="0">ROUND(F15*G15,2)</f>
        <v>0</v>
      </c>
      <c r="I15" s="65"/>
      <c r="J15" s="65">
        <f>ROUND(H15*0.07,2)</f>
        <v>0</v>
      </c>
      <c r="K15" s="48">
        <f t="shared" ref="K15:K76" si="1">SUM(H15:J15)</f>
        <v>0</v>
      </c>
      <c r="L15" s="49">
        <f t="shared" ref="L15:L76" si="2">ROUND(E15*F15,2)</f>
        <v>0</v>
      </c>
      <c r="M15" s="47">
        <f t="shared" ref="M15:M76" si="3">ROUND(H15*E15,2)</f>
        <v>0</v>
      </c>
      <c r="N15" s="47">
        <f t="shared" ref="N15:N76" si="4">ROUND(I15*E15,2)</f>
        <v>0</v>
      </c>
      <c r="O15" s="47">
        <f t="shared" ref="O15:O76" si="5">ROUND(J15*E15,2)</f>
        <v>0</v>
      </c>
      <c r="P15" s="48">
        <f t="shared" ref="P15:P76" si="6">SUM(M15:O15)</f>
        <v>0</v>
      </c>
    </row>
    <row r="16" spans="1:16" x14ac:dyDescent="0.2">
      <c r="A16" s="106">
        <v>2</v>
      </c>
      <c r="B16" s="107"/>
      <c r="C16" s="108" t="s">
        <v>453</v>
      </c>
      <c r="D16" s="25"/>
      <c r="E16" s="104"/>
      <c r="F16" s="68"/>
      <c r="G16" s="65"/>
      <c r="H16" s="47"/>
      <c r="I16" s="65"/>
      <c r="J16" s="65"/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</row>
    <row r="17" spans="1:16" ht="20.399999999999999" x14ac:dyDescent="0.2">
      <c r="A17" s="38">
        <v>1</v>
      </c>
      <c r="B17" s="39"/>
      <c r="C17" s="105" t="s">
        <v>454</v>
      </c>
      <c r="D17" s="25" t="s">
        <v>95</v>
      </c>
      <c r="E17" s="104">
        <v>930</v>
      </c>
      <c r="F17" s="68"/>
      <c r="G17" s="65"/>
      <c r="H17" s="47">
        <f t="shared" ref="H17:H68" si="7">ROUND(F17*G17,2)</f>
        <v>0</v>
      </c>
      <c r="I17" s="65"/>
      <c r="J17" s="65"/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</row>
    <row r="18" spans="1:16" ht="20.399999999999999" x14ac:dyDescent="0.2">
      <c r="A18" s="38">
        <v>2</v>
      </c>
      <c r="B18" s="39"/>
      <c r="C18" s="105" t="s">
        <v>455</v>
      </c>
      <c r="D18" s="25" t="s">
        <v>95</v>
      </c>
      <c r="E18" s="104">
        <v>180</v>
      </c>
      <c r="F18" s="68"/>
      <c r="G18" s="65"/>
      <c r="H18" s="47">
        <f t="shared" si="7"/>
        <v>0</v>
      </c>
      <c r="I18" s="65"/>
      <c r="J18" s="65"/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</row>
    <row r="19" spans="1:16" ht="20.399999999999999" x14ac:dyDescent="0.2">
      <c r="A19" s="38">
        <v>3</v>
      </c>
      <c r="B19" s="39"/>
      <c r="C19" s="105" t="s">
        <v>456</v>
      </c>
      <c r="D19" s="25" t="s">
        <v>95</v>
      </c>
      <c r="E19" s="104">
        <v>130</v>
      </c>
      <c r="F19" s="68"/>
      <c r="G19" s="65"/>
      <c r="H19" s="47">
        <f t="shared" si="7"/>
        <v>0</v>
      </c>
      <c r="I19" s="65"/>
      <c r="J19" s="65"/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</row>
    <row r="20" spans="1:16" ht="20.399999999999999" x14ac:dyDescent="0.2">
      <c r="A20" s="38">
        <v>4</v>
      </c>
      <c r="B20" s="39"/>
      <c r="C20" s="105" t="s">
        <v>457</v>
      </c>
      <c r="D20" s="25" t="s">
        <v>95</v>
      </c>
      <c r="E20" s="104">
        <v>62</v>
      </c>
      <c r="F20" s="68"/>
      <c r="G20" s="65"/>
      <c r="H20" s="47">
        <f t="shared" si="7"/>
        <v>0</v>
      </c>
      <c r="I20" s="65"/>
      <c r="J20" s="65"/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</row>
    <row r="21" spans="1:16" ht="20.399999999999999" x14ac:dyDescent="0.2">
      <c r="A21" s="38">
        <v>5</v>
      </c>
      <c r="B21" s="39"/>
      <c r="C21" s="105" t="s">
        <v>458</v>
      </c>
      <c r="D21" s="25" t="s">
        <v>95</v>
      </c>
      <c r="E21" s="104">
        <v>84</v>
      </c>
      <c r="F21" s="68"/>
      <c r="G21" s="65"/>
      <c r="H21" s="47">
        <f t="shared" si="7"/>
        <v>0</v>
      </c>
      <c r="I21" s="65"/>
      <c r="J21" s="65"/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</row>
    <row r="22" spans="1:16" ht="20.399999999999999" x14ac:dyDescent="0.2">
      <c r="A22" s="38">
        <v>6</v>
      </c>
      <c r="B22" s="39"/>
      <c r="C22" s="105" t="s">
        <v>459</v>
      </c>
      <c r="D22" s="25" t="s">
        <v>95</v>
      </c>
      <c r="E22" s="104">
        <v>60</v>
      </c>
      <c r="F22" s="68"/>
      <c r="G22" s="65"/>
      <c r="H22" s="47">
        <f t="shared" si="7"/>
        <v>0</v>
      </c>
      <c r="I22" s="65"/>
      <c r="J22" s="65"/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</row>
    <row r="23" spans="1:16" ht="20.399999999999999" x14ac:dyDescent="0.2">
      <c r="A23" s="38">
        <v>7</v>
      </c>
      <c r="B23" s="39"/>
      <c r="C23" s="105" t="s">
        <v>460</v>
      </c>
      <c r="D23" s="25" t="s">
        <v>95</v>
      </c>
      <c r="E23" s="104">
        <v>20</v>
      </c>
      <c r="F23" s="68"/>
      <c r="G23" s="65"/>
      <c r="H23" s="47">
        <f t="shared" si="7"/>
        <v>0</v>
      </c>
      <c r="I23" s="65"/>
      <c r="J23" s="65"/>
      <c r="K23" s="48">
        <f t="shared" si="1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</row>
    <row r="24" spans="1:16" x14ac:dyDescent="0.2">
      <c r="A24" s="38">
        <v>8</v>
      </c>
      <c r="B24" s="39"/>
      <c r="C24" s="105" t="s">
        <v>461</v>
      </c>
      <c r="D24" s="25" t="s">
        <v>108</v>
      </c>
      <c r="E24" s="104">
        <v>881</v>
      </c>
      <c r="F24" s="68"/>
      <c r="G24" s="65"/>
      <c r="H24" s="47">
        <f t="shared" si="7"/>
        <v>0</v>
      </c>
      <c r="I24" s="65"/>
      <c r="J24" s="65"/>
      <c r="K24" s="48">
        <f t="shared" si="1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</row>
    <row r="25" spans="1:16" x14ac:dyDescent="0.2">
      <c r="A25" s="38">
        <v>9</v>
      </c>
      <c r="B25" s="39"/>
      <c r="C25" s="105" t="s">
        <v>462</v>
      </c>
      <c r="D25" s="25" t="s">
        <v>108</v>
      </c>
      <c r="E25" s="104">
        <v>14</v>
      </c>
      <c r="F25" s="68"/>
      <c r="G25" s="65"/>
      <c r="H25" s="47">
        <f t="shared" si="7"/>
        <v>0</v>
      </c>
      <c r="I25" s="65"/>
      <c r="J25" s="65"/>
      <c r="K25" s="48">
        <f t="shared" si="1"/>
        <v>0</v>
      </c>
      <c r="L25" s="49">
        <f t="shared" si="2"/>
        <v>0</v>
      </c>
      <c r="M25" s="47">
        <f t="shared" si="3"/>
        <v>0</v>
      </c>
      <c r="N25" s="47">
        <f t="shared" si="4"/>
        <v>0</v>
      </c>
      <c r="O25" s="47">
        <f t="shared" si="5"/>
        <v>0</v>
      </c>
      <c r="P25" s="48">
        <f t="shared" si="6"/>
        <v>0</v>
      </c>
    </row>
    <row r="26" spans="1:16" x14ac:dyDescent="0.2">
      <c r="A26" s="38">
        <v>10</v>
      </c>
      <c r="B26" s="39"/>
      <c r="C26" s="105" t="s">
        <v>463</v>
      </c>
      <c r="D26" s="25" t="s">
        <v>108</v>
      </c>
      <c r="E26" s="104">
        <v>15</v>
      </c>
      <c r="F26" s="68"/>
      <c r="G26" s="65"/>
      <c r="H26" s="47">
        <f t="shared" si="7"/>
        <v>0</v>
      </c>
      <c r="I26" s="65"/>
      <c r="J26" s="65"/>
      <c r="K26" s="48">
        <f t="shared" si="1"/>
        <v>0</v>
      </c>
      <c r="L26" s="49">
        <f t="shared" si="2"/>
        <v>0</v>
      </c>
      <c r="M26" s="47">
        <f t="shared" si="3"/>
        <v>0</v>
      </c>
      <c r="N26" s="47">
        <f t="shared" si="4"/>
        <v>0</v>
      </c>
      <c r="O26" s="47">
        <f t="shared" si="5"/>
        <v>0</v>
      </c>
      <c r="P26" s="48">
        <f t="shared" si="6"/>
        <v>0</v>
      </c>
    </row>
    <row r="27" spans="1:16" x14ac:dyDescent="0.2">
      <c r="A27" s="38">
        <v>11</v>
      </c>
      <c r="B27" s="39"/>
      <c r="C27" s="105" t="s">
        <v>464</v>
      </c>
      <c r="D27" s="25" t="s">
        <v>108</v>
      </c>
      <c r="E27" s="104">
        <v>4</v>
      </c>
      <c r="F27" s="68"/>
      <c r="G27" s="65"/>
      <c r="H27" s="47">
        <f t="shared" si="7"/>
        <v>0</v>
      </c>
      <c r="I27" s="65"/>
      <c r="J27" s="65"/>
      <c r="K27" s="48">
        <f t="shared" si="1"/>
        <v>0</v>
      </c>
      <c r="L27" s="49">
        <f t="shared" si="2"/>
        <v>0</v>
      </c>
      <c r="M27" s="47">
        <f t="shared" si="3"/>
        <v>0</v>
      </c>
      <c r="N27" s="47">
        <f t="shared" si="4"/>
        <v>0</v>
      </c>
      <c r="O27" s="47">
        <f t="shared" si="5"/>
        <v>0</v>
      </c>
      <c r="P27" s="48">
        <f t="shared" si="6"/>
        <v>0</v>
      </c>
    </row>
    <row r="28" spans="1:16" ht="20.399999999999999" x14ac:dyDescent="0.2">
      <c r="A28" s="38">
        <v>12</v>
      </c>
      <c r="B28" s="39"/>
      <c r="C28" s="105" t="s">
        <v>465</v>
      </c>
      <c r="D28" s="25" t="s">
        <v>108</v>
      </c>
      <c r="E28" s="104">
        <v>102</v>
      </c>
      <c r="F28" s="68"/>
      <c r="G28" s="65"/>
      <c r="H28" s="47">
        <f t="shared" si="7"/>
        <v>0</v>
      </c>
      <c r="I28" s="65"/>
      <c r="J28" s="65"/>
      <c r="K28" s="48">
        <f t="shared" si="1"/>
        <v>0</v>
      </c>
      <c r="L28" s="49">
        <f t="shared" si="2"/>
        <v>0</v>
      </c>
      <c r="M28" s="47">
        <f t="shared" si="3"/>
        <v>0</v>
      </c>
      <c r="N28" s="47">
        <f t="shared" si="4"/>
        <v>0</v>
      </c>
      <c r="O28" s="47">
        <f t="shared" si="5"/>
        <v>0</v>
      </c>
      <c r="P28" s="48">
        <f t="shared" si="6"/>
        <v>0</v>
      </c>
    </row>
    <row r="29" spans="1:16" ht="20.399999999999999" x14ac:dyDescent="0.2">
      <c r="A29" s="38">
        <v>13</v>
      </c>
      <c r="B29" s="39"/>
      <c r="C29" s="105" t="s">
        <v>466</v>
      </c>
      <c r="D29" s="25" t="s">
        <v>108</v>
      </c>
      <c r="E29" s="104">
        <v>26</v>
      </c>
      <c r="F29" s="68"/>
      <c r="G29" s="65"/>
      <c r="H29" s="47">
        <f t="shared" si="7"/>
        <v>0</v>
      </c>
      <c r="I29" s="65"/>
      <c r="J29" s="65"/>
      <c r="K29" s="48">
        <f t="shared" si="1"/>
        <v>0</v>
      </c>
      <c r="L29" s="49">
        <f t="shared" si="2"/>
        <v>0</v>
      </c>
      <c r="M29" s="47">
        <f t="shared" si="3"/>
        <v>0</v>
      </c>
      <c r="N29" s="47">
        <f t="shared" si="4"/>
        <v>0</v>
      </c>
      <c r="O29" s="47">
        <f t="shared" si="5"/>
        <v>0</v>
      </c>
      <c r="P29" s="48">
        <f t="shared" si="6"/>
        <v>0</v>
      </c>
    </row>
    <row r="30" spans="1:16" ht="20.399999999999999" x14ac:dyDescent="0.2">
      <c r="A30" s="38">
        <v>14</v>
      </c>
      <c r="B30" s="39"/>
      <c r="C30" s="105" t="s">
        <v>467</v>
      </c>
      <c r="D30" s="25" t="s">
        <v>108</v>
      </c>
      <c r="E30" s="104">
        <v>26</v>
      </c>
      <c r="F30" s="68"/>
      <c r="G30" s="65"/>
      <c r="H30" s="47">
        <f t="shared" si="7"/>
        <v>0</v>
      </c>
      <c r="I30" s="65"/>
      <c r="J30" s="65"/>
      <c r="K30" s="48">
        <f t="shared" si="1"/>
        <v>0</v>
      </c>
      <c r="L30" s="49">
        <f t="shared" si="2"/>
        <v>0</v>
      </c>
      <c r="M30" s="47">
        <f t="shared" si="3"/>
        <v>0</v>
      </c>
      <c r="N30" s="47">
        <f t="shared" si="4"/>
        <v>0</v>
      </c>
      <c r="O30" s="47">
        <f t="shared" si="5"/>
        <v>0</v>
      </c>
      <c r="P30" s="48">
        <f t="shared" si="6"/>
        <v>0</v>
      </c>
    </row>
    <row r="31" spans="1:16" ht="20.399999999999999" x14ac:dyDescent="0.2">
      <c r="A31" s="38">
        <v>15</v>
      </c>
      <c r="B31" s="39"/>
      <c r="C31" s="105" t="s">
        <v>468</v>
      </c>
      <c r="D31" s="25" t="s">
        <v>108</v>
      </c>
      <c r="E31" s="104">
        <v>6</v>
      </c>
      <c r="F31" s="68"/>
      <c r="G31" s="65"/>
      <c r="H31" s="47">
        <f t="shared" si="7"/>
        <v>0</v>
      </c>
      <c r="I31" s="65"/>
      <c r="J31" s="65"/>
      <c r="K31" s="48">
        <f t="shared" si="1"/>
        <v>0</v>
      </c>
      <c r="L31" s="49">
        <f t="shared" si="2"/>
        <v>0</v>
      </c>
      <c r="M31" s="47">
        <f t="shared" si="3"/>
        <v>0</v>
      </c>
      <c r="N31" s="47">
        <f t="shared" si="4"/>
        <v>0</v>
      </c>
      <c r="O31" s="47">
        <f t="shared" si="5"/>
        <v>0</v>
      </c>
      <c r="P31" s="48">
        <f t="shared" si="6"/>
        <v>0</v>
      </c>
    </row>
    <row r="32" spans="1:16" ht="20.399999999999999" x14ac:dyDescent="0.2">
      <c r="A32" s="38">
        <v>16</v>
      </c>
      <c r="B32" s="39"/>
      <c r="C32" s="105" t="s">
        <v>469</v>
      </c>
      <c r="D32" s="25" t="s">
        <v>108</v>
      </c>
      <c r="E32" s="104">
        <v>2</v>
      </c>
      <c r="F32" s="68"/>
      <c r="G32" s="65"/>
      <c r="H32" s="47">
        <f t="shared" si="7"/>
        <v>0</v>
      </c>
      <c r="I32" s="65"/>
      <c r="J32" s="65"/>
      <c r="K32" s="48">
        <f t="shared" si="1"/>
        <v>0</v>
      </c>
      <c r="L32" s="49">
        <f t="shared" si="2"/>
        <v>0</v>
      </c>
      <c r="M32" s="47">
        <f t="shared" si="3"/>
        <v>0</v>
      </c>
      <c r="N32" s="47">
        <f t="shared" si="4"/>
        <v>0</v>
      </c>
      <c r="O32" s="47">
        <f t="shared" si="5"/>
        <v>0</v>
      </c>
      <c r="P32" s="48">
        <f t="shared" si="6"/>
        <v>0</v>
      </c>
    </row>
    <row r="33" spans="1:16" ht="20.399999999999999" x14ac:dyDescent="0.2">
      <c r="A33" s="38">
        <v>17</v>
      </c>
      <c r="B33" s="39"/>
      <c r="C33" s="105" t="s">
        <v>470</v>
      </c>
      <c r="D33" s="25" t="s">
        <v>108</v>
      </c>
      <c r="E33" s="104">
        <v>18</v>
      </c>
      <c r="F33" s="68"/>
      <c r="G33" s="65"/>
      <c r="H33" s="47">
        <f t="shared" si="7"/>
        <v>0</v>
      </c>
      <c r="I33" s="65"/>
      <c r="J33" s="65"/>
      <c r="K33" s="48">
        <f t="shared" si="1"/>
        <v>0</v>
      </c>
      <c r="L33" s="49">
        <f t="shared" si="2"/>
        <v>0</v>
      </c>
      <c r="M33" s="47">
        <f t="shared" si="3"/>
        <v>0</v>
      </c>
      <c r="N33" s="47">
        <f t="shared" si="4"/>
        <v>0</v>
      </c>
      <c r="O33" s="47">
        <f t="shared" si="5"/>
        <v>0</v>
      </c>
      <c r="P33" s="48">
        <f t="shared" si="6"/>
        <v>0</v>
      </c>
    </row>
    <row r="34" spans="1:16" ht="20.399999999999999" x14ac:dyDescent="0.2">
      <c r="A34" s="38">
        <v>18</v>
      </c>
      <c r="B34" s="39"/>
      <c r="C34" s="105" t="s">
        <v>471</v>
      </c>
      <c r="D34" s="25" t="s">
        <v>108</v>
      </c>
      <c r="E34" s="104">
        <v>2</v>
      </c>
      <c r="F34" s="68"/>
      <c r="G34" s="65"/>
      <c r="H34" s="47">
        <f t="shared" si="7"/>
        <v>0</v>
      </c>
      <c r="I34" s="65"/>
      <c r="J34" s="65"/>
      <c r="K34" s="48">
        <f t="shared" si="1"/>
        <v>0</v>
      </c>
      <c r="L34" s="49">
        <f t="shared" si="2"/>
        <v>0</v>
      </c>
      <c r="M34" s="47">
        <f t="shared" si="3"/>
        <v>0</v>
      </c>
      <c r="N34" s="47">
        <f t="shared" si="4"/>
        <v>0</v>
      </c>
      <c r="O34" s="47">
        <f t="shared" si="5"/>
        <v>0</v>
      </c>
      <c r="P34" s="48">
        <f t="shared" si="6"/>
        <v>0</v>
      </c>
    </row>
    <row r="35" spans="1:16" ht="20.399999999999999" x14ac:dyDescent="0.2">
      <c r="A35" s="38">
        <v>19</v>
      </c>
      <c r="B35" s="39"/>
      <c r="C35" s="105" t="s">
        <v>472</v>
      </c>
      <c r="D35" s="25" t="s">
        <v>108</v>
      </c>
      <c r="E35" s="104">
        <v>6</v>
      </c>
      <c r="F35" s="68"/>
      <c r="G35" s="65"/>
      <c r="H35" s="47">
        <f t="shared" si="7"/>
        <v>0</v>
      </c>
      <c r="I35" s="65"/>
      <c r="J35" s="65"/>
      <c r="K35" s="48">
        <f t="shared" si="1"/>
        <v>0</v>
      </c>
      <c r="L35" s="49">
        <f t="shared" si="2"/>
        <v>0</v>
      </c>
      <c r="M35" s="47">
        <f t="shared" si="3"/>
        <v>0</v>
      </c>
      <c r="N35" s="47">
        <f t="shared" si="4"/>
        <v>0</v>
      </c>
      <c r="O35" s="47">
        <f t="shared" si="5"/>
        <v>0</v>
      </c>
      <c r="P35" s="48">
        <f t="shared" si="6"/>
        <v>0</v>
      </c>
    </row>
    <row r="36" spans="1:16" ht="20.399999999999999" x14ac:dyDescent="0.2">
      <c r="A36" s="38">
        <v>20</v>
      </c>
      <c r="B36" s="39"/>
      <c r="C36" s="105" t="s">
        <v>473</v>
      </c>
      <c r="D36" s="25" t="s">
        <v>108</v>
      </c>
      <c r="E36" s="104">
        <v>4</v>
      </c>
      <c r="F36" s="68"/>
      <c r="G36" s="65"/>
      <c r="H36" s="47">
        <f t="shared" si="7"/>
        <v>0</v>
      </c>
      <c r="I36" s="65"/>
      <c r="J36" s="65"/>
      <c r="K36" s="48">
        <f t="shared" si="1"/>
        <v>0</v>
      </c>
      <c r="L36" s="49">
        <f t="shared" si="2"/>
        <v>0</v>
      </c>
      <c r="M36" s="47">
        <f t="shared" si="3"/>
        <v>0</v>
      </c>
      <c r="N36" s="47">
        <f t="shared" si="4"/>
        <v>0</v>
      </c>
      <c r="O36" s="47">
        <f t="shared" si="5"/>
        <v>0</v>
      </c>
      <c r="P36" s="48">
        <f t="shared" si="6"/>
        <v>0</v>
      </c>
    </row>
    <row r="37" spans="1:16" ht="20.399999999999999" x14ac:dyDescent="0.2">
      <c r="A37" s="38">
        <v>21</v>
      </c>
      <c r="B37" s="39"/>
      <c r="C37" s="105" t="s">
        <v>474</v>
      </c>
      <c r="D37" s="25" t="s">
        <v>108</v>
      </c>
      <c r="E37" s="104">
        <v>6</v>
      </c>
      <c r="F37" s="68"/>
      <c r="G37" s="65"/>
      <c r="H37" s="47">
        <f t="shared" si="7"/>
        <v>0</v>
      </c>
      <c r="I37" s="65"/>
      <c r="J37" s="65"/>
      <c r="K37" s="48">
        <f t="shared" si="1"/>
        <v>0</v>
      </c>
      <c r="L37" s="49">
        <f t="shared" si="2"/>
        <v>0</v>
      </c>
      <c r="M37" s="47">
        <f t="shared" si="3"/>
        <v>0</v>
      </c>
      <c r="N37" s="47">
        <f t="shared" si="4"/>
        <v>0</v>
      </c>
      <c r="O37" s="47">
        <f t="shared" si="5"/>
        <v>0</v>
      </c>
      <c r="P37" s="48">
        <f t="shared" si="6"/>
        <v>0</v>
      </c>
    </row>
    <row r="38" spans="1:16" ht="20.399999999999999" x14ac:dyDescent="0.2">
      <c r="A38" s="38">
        <v>22</v>
      </c>
      <c r="B38" s="39"/>
      <c r="C38" s="105" t="s">
        <v>475</v>
      </c>
      <c r="D38" s="25" t="s">
        <v>108</v>
      </c>
      <c r="E38" s="104">
        <v>6</v>
      </c>
      <c r="F38" s="68"/>
      <c r="G38" s="65"/>
      <c r="H38" s="47">
        <f t="shared" si="7"/>
        <v>0</v>
      </c>
      <c r="I38" s="65"/>
      <c r="J38" s="65"/>
      <c r="K38" s="48">
        <f t="shared" si="1"/>
        <v>0</v>
      </c>
      <c r="L38" s="49">
        <f t="shared" si="2"/>
        <v>0</v>
      </c>
      <c r="M38" s="47">
        <f t="shared" si="3"/>
        <v>0</v>
      </c>
      <c r="N38" s="47">
        <f t="shared" si="4"/>
        <v>0</v>
      </c>
      <c r="O38" s="47">
        <f t="shared" si="5"/>
        <v>0</v>
      </c>
      <c r="P38" s="48">
        <f t="shared" si="6"/>
        <v>0</v>
      </c>
    </row>
    <row r="39" spans="1:16" ht="20.399999999999999" x14ac:dyDescent="0.2">
      <c r="A39" s="38">
        <v>23</v>
      </c>
      <c r="B39" s="39"/>
      <c r="C39" s="105" t="s">
        <v>476</v>
      </c>
      <c r="D39" s="25" t="s">
        <v>108</v>
      </c>
      <c r="E39" s="104">
        <v>6</v>
      </c>
      <c r="F39" s="68"/>
      <c r="G39" s="65"/>
      <c r="H39" s="47">
        <f t="shared" si="7"/>
        <v>0</v>
      </c>
      <c r="I39" s="65"/>
      <c r="J39" s="65"/>
      <c r="K39" s="48">
        <f t="shared" si="1"/>
        <v>0</v>
      </c>
      <c r="L39" s="49">
        <f t="shared" si="2"/>
        <v>0</v>
      </c>
      <c r="M39" s="47">
        <f t="shared" si="3"/>
        <v>0</v>
      </c>
      <c r="N39" s="47">
        <f t="shared" si="4"/>
        <v>0</v>
      </c>
      <c r="O39" s="47">
        <f t="shared" si="5"/>
        <v>0</v>
      </c>
      <c r="P39" s="48">
        <f t="shared" si="6"/>
        <v>0</v>
      </c>
    </row>
    <row r="40" spans="1:16" ht="20.399999999999999" x14ac:dyDescent="0.2">
      <c r="A40" s="38">
        <v>24</v>
      </c>
      <c r="B40" s="39"/>
      <c r="C40" s="105" t="s">
        <v>477</v>
      </c>
      <c r="D40" s="25" t="s">
        <v>108</v>
      </c>
      <c r="E40" s="104">
        <v>4</v>
      </c>
      <c r="F40" s="68"/>
      <c r="G40" s="65"/>
      <c r="H40" s="47">
        <f t="shared" si="7"/>
        <v>0</v>
      </c>
      <c r="I40" s="65"/>
      <c r="J40" s="65"/>
      <c r="K40" s="48">
        <f t="shared" si="1"/>
        <v>0</v>
      </c>
      <c r="L40" s="49">
        <f t="shared" si="2"/>
        <v>0</v>
      </c>
      <c r="M40" s="47">
        <f t="shared" si="3"/>
        <v>0</v>
      </c>
      <c r="N40" s="47">
        <f t="shared" si="4"/>
        <v>0</v>
      </c>
      <c r="O40" s="47">
        <f t="shared" si="5"/>
        <v>0</v>
      </c>
      <c r="P40" s="48">
        <f t="shared" si="6"/>
        <v>0</v>
      </c>
    </row>
    <row r="41" spans="1:16" ht="20.399999999999999" x14ac:dyDescent="0.2">
      <c r="A41" s="38">
        <v>25</v>
      </c>
      <c r="B41" s="39"/>
      <c r="C41" s="105" t="s">
        <v>478</v>
      </c>
      <c r="D41" s="25" t="s">
        <v>108</v>
      </c>
      <c r="E41" s="104">
        <v>6</v>
      </c>
      <c r="F41" s="68"/>
      <c r="G41" s="65"/>
      <c r="H41" s="47">
        <f t="shared" si="7"/>
        <v>0</v>
      </c>
      <c r="I41" s="65"/>
      <c r="J41" s="65"/>
      <c r="K41" s="48">
        <f t="shared" si="1"/>
        <v>0</v>
      </c>
      <c r="L41" s="49">
        <f t="shared" si="2"/>
        <v>0</v>
      </c>
      <c r="M41" s="47">
        <f t="shared" si="3"/>
        <v>0</v>
      </c>
      <c r="N41" s="47">
        <f t="shared" si="4"/>
        <v>0</v>
      </c>
      <c r="O41" s="47">
        <f t="shared" si="5"/>
        <v>0</v>
      </c>
      <c r="P41" s="48">
        <f t="shared" si="6"/>
        <v>0</v>
      </c>
    </row>
    <row r="42" spans="1:16" ht="20.399999999999999" x14ac:dyDescent="0.2">
      <c r="A42" s="38">
        <v>26</v>
      </c>
      <c r="B42" s="39"/>
      <c r="C42" s="105" t="s">
        <v>479</v>
      </c>
      <c r="D42" s="25" t="s">
        <v>108</v>
      </c>
      <c r="E42" s="104">
        <v>2</v>
      </c>
      <c r="F42" s="68"/>
      <c r="G42" s="65"/>
      <c r="H42" s="47">
        <f t="shared" si="7"/>
        <v>0</v>
      </c>
      <c r="I42" s="65"/>
      <c r="J42" s="65"/>
      <c r="K42" s="48">
        <f t="shared" si="1"/>
        <v>0</v>
      </c>
      <c r="L42" s="49">
        <f t="shared" si="2"/>
        <v>0</v>
      </c>
      <c r="M42" s="47">
        <f t="shared" si="3"/>
        <v>0</v>
      </c>
      <c r="N42" s="47">
        <f t="shared" si="4"/>
        <v>0</v>
      </c>
      <c r="O42" s="47">
        <f t="shared" si="5"/>
        <v>0</v>
      </c>
      <c r="P42" s="48">
        <f t="shared" si="6"/>
        <v>0</v>
      </c>
    </row>
    <row r="43" spans="1:16" ht="20.399999999999999" x14ac:dyDescent="0.2">
      <c r="A43" s="38">
        <v>27</v>
      </c>
      <c r="B43" s="39"/>
      <c r="C43" s="105" t="s">
        <v>480</v>
      </c>
      <c r="D43" s="25" t="s">
        <v>108</v>
      </c>
      <c r="E43" s="104">
        <v>2</v>
      </c>
      <c r="F43" s="68"/>
      <c r="G43" s="65"/>
      <c r="H43" s="47">
        <f t="shared" si="7"/>
        <v>0</v>
      </c>
      <c r="I43" s="65"/>
      <c r="J43" s="65"/>
      <c r="K43" s="48">
        <f t="shared" si="1"/>
        <v>0</v>
      </c>
      <c r="L43" s="49">
        <f t="shared" si="2"/>
        <v>0</v>
      </c>
      <c r="M43" s="47">
        <f t="shared" si="3"/>
        <v>0</v>
      </c>
      <c r="N43" s="47">
        <f t="shared" si="4"/>
        <v>0</v>
      </c>
      <c r="O43" s="47">
        <f t="shared" si="5"/>
        <v>0</v>
      </c>
      <c r="P43" s="48">
        <f t="shared" si="6"/>
        <v>0</v>
      </c>
    </row>
    <row r="44" spans="1:16" ht="20.399999999999999" x14ac:dyDescent="0.2">
      <c r="A44" s="38">
        <v>28</v>
      </c>
      <c r="B44" s="39"/>
      <c r="C44" s="105" t="s">
        <v>481</v>
      </c>
      <c r="D44" s="25" t="s">
        <v>108</v>
      </c>
      <c r="E44" s="104">
        <v>2</v>
      </c>
      <c r="F44" s="68"/>
      <c r="G44" s="65"/>
      <c r="H44" s="47">
        <f t="shared" si="7"/>
        <v>0</v>
      </c>
      <c r="I44" s="65"/>
      <c r="J44" s="65"/>
      <c r="K44" s="48">
        <f t="shared" si="1"/>
        <v>0</v>
      </c>
      <c r="L44" s="49">
        <f t="shared" si="2"/>
        <v>0</v>
      </c>
      <c r="M44" s="47">
        <f t="shared" si="3"/>
        <v>0</v>
      </c>
      <c r="N44" s="47">
        <f t="shared" si="4"/>
        <v>0</v>
      </c>
      <c r="O44" s="47">
        <f t="shared" si="5"/>
        <v>0</v>
      </c>
      <c r="P44" s="48">
        <f t="shared" si="6"/>
        <v>0</v>
      </c>
    </row>
    <row r="45" spans="1:16" ht="20.399999999999999" x14ac:dyDescent="0.2">
      <c r="A45" s="38">
        <v>29</v>
      </c>
      <c r="B45" s="39"/>
      <c r="C45" s="105" t="s">
        <v>482</v>
      </c>
      <c r="D45" s="25" t="s">
        <v>108</v>
      </c>
      <c r="E45" s="104">
        <v>2</v>
      </c>
      <c r="F45" s="68"/>
      <c r="G45" s="65"/>
      <c r="H45" s="47">
        <f t="shared" si="7"/>
        <v>0</v>
      </c>
      <c r="I45" s="65"/>
      <c r="J45" s="65"/>
      <c r="K45" s="48">
        <f t="shared" si="1"/>
        <v>0</v>
      </c>
      <c r="L45" s="49">
        <f t="shared" si="2"/>
        <v>0</v>
      </c>
      <c r="M45" s="47">
        <f t="shared" si="3"/>
        <v>0</v>
      </c>
      <c r="N45" s="47">
        <f t="shared" si="4"/>
        <v>0</v>
      </c>
      <c r="O45" s="47">
        <f t="shared" si="5"/>
        <v>0</v>
      </c>
      <c r="P45" s="48">
        <f t="shared" si="6"/>
        <v>0</v>
      </c>
    </row>
    <row r="46" spans="1:16" ht="20.399999999999999" x14ac:dyDescent="0.2">
      <c r="A46" s="38">
        <v>30</v>
      </c>
      <c r="B46" s="39"/>
      <c r="C46" s="105" t="s">
        <v>483</v>
      </c>
      <c r="D46" s="25" t="s">
        <v>108</v>
      </c>
      <c r="E46" s="104">
        <v>2</v>
      </c>
      <c r="F46" s="68"/>
      <c r="G46" s="65"/>
      <c r="H46" s="47">
        <f t="shared" si="7"/>
        <v>0</v>
      </c>
      <c r="I46" s="65"/>
      <c r="J46" s="65"/>
      <c r="K46" s="48">
        <f t="shared" si="1"/>
        <v>0</v>
      </c>
      <c r="L46" s="49">
        <f t="shared" si="2"/>
        <v>0</v>
      </c>
      <c r="M46" s="47">
        <f t="shared" si="3"/>
        <v>0</v>
      </c>
      <c r="N46" s="47">
        <f t="shared" si="4"/>
        <v>0</v>
      </c>
      <c r="O46" s="47">
        <f t="shared" si="5"/>
        <v>0</v>
      </c>
      <c r="P46" s="48">
        <f t="shared" si="6"/>
        <v>0</v>
      </c>
    </row>
    <row r="47" spans="1:16" ht="20.399999999999999" x14ac:dyDescent="0.2">
      <c r="A47" s="38">
        <v>31</v>
      </c>
      <c r="B47" s="39"/>
      <c r="C47" s="105" t="s">
        <v>484</v>
      </c>
      <c r="D47" s="25" t="s">
        <v>108</v>
      </c>
      <c r="E47" s="104">
        <v>16</v>
      </c>
      <c r="F47" s="68"/>
      <c r="G47" s="65"/>
      <c r="H47" s="47">
        <f t="shared" si="7"/>
        <v>0</v>
      </c>
      <c r="I47" s="65"/>
      <c r="J47" s="65"/>
      <c r="K47" s="48">
        <f t="shared" si="1"/>
        <v>0</v>
      </c>
      <c r="L47" s="49">
        <f t="shared" si="2"/>
        <v>0</v>
      </c>
      <c r="M47" s="47">
        <f t="shared" si="3"/>
        <v>0</v>
      </c>
      <c r="N47" s="47">
        <f t="shared" si="4"/>
        <v>0</v>
      </c>
      <c r="O47" s="47">
        <f t="shared" si="5"/>
        <v>0</v>
      </c>
      <c r="P47" s="48">
        <f t="shared" si="6"/>
        <v>0</v>
      </c>
    </row>
    <row r="48" spans="1:16" ht="20.399999999999999" x14ac:dyDescent="0.2">
      <c r="A48" s="38">
        <v>32</v>
      </c>
      <c r="B48" s="39"/>
      <c r="C48" s="105" t="s">
        <v>485</v>
      </c>
      <c r="D48" s="25" t="s">
        <v>108</v>
      </c>
      <c r="E48" s="104">
        <v>6</v>
      </c>
      <c r="F48" s="68"/>
      <c r="G48" s="65"/>
      <c r="H48" s="47">
        <f t="shared" si="7"/>
        <v>0</v>
      </c>
      <c r="I48" s="65"/>
      <c r="J48" s="65"/>
      <c r="K48" s="48">
        <f t="shared" si="1"/>
        <v>0</v>
      </c>
      <c r="L48" s="49">
        <f t="shared" si="2"/>
        <v>0</v>
      </c>
      <c r="M48" s="47">
        <f t="shared" si="3"/>
        <v>0</v>
      </c>
      <c r="N48" s="47">
        <f t="shared" si="4"/>
        <v>0</v>
      </c>
      <c r="O48" s="47">
        <f t="shared" si="5"/>
        <v>0</v>
      </c>
      <c r="P48" s="48">
        <f t="shared" si="6"/>
        <v>0</v>
      </c>
    </row>
    <row r="49" spans="1:16" x14ac:dyDescent="0.2">
      <c r="A49" s="38">
        <v>33</v>
      </c>
      <c r="B49" s="39"/>
      <c r="C49" s="105" t="s">
        <v>486</v>
      </c>
      <c r="D49" s="25" t="s">
        <v>108</v>
      </c>
      <c r="E49" s="104">
        <v>48</v>
      </c>
      <c r="F49" s="68"/>
      <c r="G49" s="65"/>
      <c r="H49" s="47">
        <f t="shared" si="7"/>
        <v>0</v>
      </c>
      <c r="I49" s="65"/>
      <c r="J49" s="65"/>
      <c r="K49" s="48">
        <f t="shared" si="1"/>
        <v>0</v>
      </c>
      <c r="L49" s="49">
        <f t="shared" si="2"/>
        <v>0</v>
      </c>
      <c r="M49" s="47">
        <f t="shared" si="3"/>
        <v>0</v>
      </c>
      <c r="N49" s="47">
        <f t="shared" si="4"/>
        <v>0</v>
      </c>
      <c r="O49" s="47">
        <f t="shared" si="5"/>
        <v>0</v>
      </c>
      <c r="P49" s="48">
        <f t="shared" si="6"/>
        <v>0</v>
      </c>
    </row>
    <row r="50" spans="1:16" x14ac:dyDescent="0.2">
      <c r="A50" s="38">
        <v>34</v>
      </c>
      <c r="B50" s="39"/>
      <c r="C50" s="105" t="s">
        <v>487</v>
      </c>
      <c r="D50" s="25" t="s">
        <v>108</v>
      </c>
      <c r="E50" s="104">
        <v>18</v>
      </c>
      <c r="F50" s="68"/>
      <c r="G50" s="65"/>
      <c r="H50" s="47">
        <f t="shared" si="7"/>
        <v>0</v>
      </c>
      <c r="I50" s="65"/>
      <c r="J50" s="65"/>
      <c r="K50" s="48">
        <f t="shared" si="1"/>
        <v>0</v>
      </c>
      <c r="L50" s="49">
        <f t="shared" si="2"/>
        <v>0</v>
      </c>
      <c r="M50" s="47">
        <f t="shared" si="3"/>
        <v>0</v>
      </c>
      <c r="N50" s="47">
        <f t="shared" si="4"/>
        <v>0</v>
      </c>
      <c r="O50" s="47">
        <f t="shared" si="5"/>
        <v>0</v>
      </c>
      <c r="P50" s="48">
        <f t="shared" si="6"/>
        <v>0</v>
      </c>
    </row>
    <row r="51" spans="1:16" x14ac:dyDescent="0.2">
      <c r="A51" s="38">
        <v>35</v>
      </c>
      <c r="B51" s="39"/>
      <c r="C51" s="105" t="s">
        <v>488</v>
      </c>
      <c r="D51" s="25" t="s">
        <v>108</v>
      </c>
      <c r="E51" s="104">
        <v>2</v>
      </c>
      <c r="F51" s="68"/>
      <c r="G51" s="65"/>
      <c r="H51" s="47">
        <f t="shared" si="7"/>
        <v>0</v>
      </c>
      <c r="I51" s="65"/>
      <c r="J51" s="65"/>
      <c r="K51" s="48">
        <f t="shared" si="1"/>
        <v>0</v>
      </c>
      <c r="L51" s="49">
        <f t="shared" si="2"/>
        <v>0</v>
      </c>
      <c r="M51" s="47">
        <f t="shared" si="3"/>
        <v>0</v>
      </c>
      <c r="N51" s="47">
        <f t="shared" si="4"/>
        <v>0</v>
      </c>
      <c r="O51" s="47">
        <f t="shared" si="5"/>
        <v>0</v>
      </c>
      <c r="P51" s="48">
        <f t="shared" si="6"/>
        <v>0</v>
      </c>
    </row>
    <row r="52" spans="1:16" x14ac:dyDescent="0.2">
      <c r="A52" s="38">
        <v>36</v>
      </c>
      <c r="B52" s="39"/>
      <c r="C52" s="105" t="s">
        <v>489</v>
      </c>
      <c r="D52" s="25" t="s">
        <v>108</v>
      </c>
      <c r="E52" s="104">
        <v>8</v>
      </c>
      <c r="F52" s="68"/>
      <c r="G52" s="65"/>
      <c r="H52" s="47">
        <f t="shared" si="7"/>
        <v>0</v>
      </c>
      <c r="I52" s="65"/>
      <c r="J52" s="65"/>
      <c r="K52" s="48">
        <f t="shared" si="1"/>
        <v>0</v>
      </c>
      <c r="L52" s="49">
        <f t="shared" si="2"/>
        <v>0</v>
      </c>
      <c r="M52" s="47">
        <f t="shared" si="3"/>
        <v>0</v>
      </c>
      <c r="N52" s="47">
        <f t="shared" si="4"/>
        <v>0</v>
      </c>
      <c r="O52" s="47">
        <f t="shared" si="5"/>
        <v>0</v>
      </c>
      <c r="P52" s="48">
        <f t="shared" si="6"/>
        <v>0</v>
      </c>
    </row>
    <row r="53" spans="1:16" x14ac:dyDescent="0.2">
      <c r="A53" s="38">
        <v>37</v>
      </c>
      <c r="B53" s="39"/>
      <c r="C53" s="105" t="s">
        <v>490</v>
      </c>
      <c r="D53" s="25" t="s">
        <v>108</v>
      </c>
      <c r="E53" s="104">
        <v>4</v>
      </c>
      <c r="F53" s="68"/>
      <c r="G53" s="65"/>
      <c r="H53" s="47">
        <f t="shared" si="7"/>
        <v>0</v>
      </c>
      <c r="I53" s="65"/>
      <c r="J53" s="65"/>
      <c r="K53" s="48">
        <f t="shared" si="1"/>
        <v>0</v>
      </c>
      <c r="L53" s="49">
        <f t="shared" si="2"/>
        <v>0</v>
      </c>
      <c r="M53" s="47">
        <f t="shared" si="3"/>
        <v>0</v>
      </c>
      <c r="N53" s="47">
        <f t="shared" si="4"/>
        <v>0</v>
      </c>
      <c r="O53" s="47">
        <f t="shared" si="5"/>
        <v>0</v>
      </c>
      <c r="P53" s="48">
        <f t="shared" si="6"/>
        <v>0</v>
      </c>
    </row>
    <row r="54" spans="1:16" x14ac:dyDescent="0.2">
      <c r="A54" s="38">
        <v>38</v>
      </c>
      <c r="B54" s="39"/>
      <c r="C54" s="105" t="s">
        <v>491</v>
      </c>
      <c r="D54" s="25" t="s">
        <v>108</v>
      </c>
      <c r="E54" s="104">
        <v>4</v>
      </c>
      <c r="F54" s="68"/>
      <c r="G54" s="65"/>
      <c r="H54" s="47">
        <f t="shared" si="7"/>
        <v>0</v>
      </c>
      <c r="I54" s="65"/>
      <c r="J54" s="65"/>
      <c r="K54" s="48">
        <f t="shared" si="1"/>
        <v>0</v>
      </c>
      <c r="L54" s="49">
        <f t="shared" si="2"/>
        <v>0</v>
      </c>
      <c r="M54" s="47">
        <f t="shared" si="3"/>
        <v>0</v>
      </c>
      <c r="N54" s="47">
        <f t="shared" si="4"/>
        <v>0</v>
      </c>
      <c r="O54" s="47">
        <f t="shared" si="5"/>
        <v>0</v>
      </c>
      <c r="P54" s="48">
        <f t="shared" si="6"/>
        <v>0</v>
      </c>
    </row>
    <row r="55" spans="1:16" x14ac:dyDescent="0.2">
      <c r="A55" s="38">
        <v>39</v>
      </c>
      <c r="B55" s="39"/>
      <c r="C55" s="105" t="s">
        <v>492</v>
      </c>
      <c r="D55" s="25" t="s">
        <v>108</v>
      </c>
      <c r="E55" s="104">
        <v>4</v>
      </c>
      <c r="F55" s="68"/>
      <c r="G55" s="65"/>
      <c r="H55" s="47">
        <f t="shared" si="7"/>
        <v>0</v>
      </c>
      <c r="I55" s="65"/>
      <c r="J55" s="65"/>
      <c r="K55" s="48">
        <f t="shared" si="1"/>
        <v>0</v>
      </c>
      <c r="L55" s="49">
        <f t="shared" si="2"/>
        <v>0</v>
      </c>
      <c r="M55" s="47">
        <f t="shared" si="3"/>
        <v>0</v>
      </c>
      <c r="N55" s="47">
        <f t="shared" si="4"/>
        <v>0</v>
      </c>
      <c r="O55" s="47">
        <f t="shared" si="5"/>
        <v>0</v>
      </c>
      <c r="P55" s="48">
        <f t="shared" si="6"/>
        <v>0</v>
      </c>
    </row>
    <row r="56" spans="1:16" x14ac:dyDescent="0.2">
      <c r="A56" s="38">
        <v>40</v>
      </c>
      <c r="B56" s="39"/>
      <c r="C56" s="105" t="s">
        <v>493</v>
      </c>
      <c r="D56" s="25" t="s">
        <v>108</v>
      </c>
      <c r="E56" s="104">
        <v>2</v>
      </c>
      <c r="F56" s="68"/>
      <c r="G56" s="65"/>
      <c r="H56" s="47">
        <f t="shared" si="7"/>
        <v>0</v>
      </c>
      <c r="I56" s="65"/>
      <c r="J56" s="65"/>
      <c r="K56" s="48">
        <f t="shared" si="1"/>
        <v>0</v>
      </c>
      <c r="L56" s="49">
        <f t="shared" si="2"/>
        <v>0</v>
      </c>
      <c r="M56" s="47">
        <f t="shared" si="3"/>
        <v>0</v>
      </c>
      <c r="N56" s="47">
        <f t="shared" si="4"/>
        <v>0</v>
      </c>
      <c r="O56" s="47">
        <f t="shared" si="5"/>
        <v>0</v>
      </c>
      <c r="P56" s="48">
        <f t="shared" si="6"/>
        <v>0</v>
      </c>
    </row>
    <row r="57" spans="1:16" ht="30.6" x14ac:dyDescent="0.2">
      <c r="A57" s="38">
        <v>41</v>
      </c>
      <c r="B57" s="39"/>
      <c r="C57" s="105" t="s">
        <v>494</v>
      </c>
      <c r="D57" s="25" t="s">
        <v>108</v>
      </c>
      <c r="E57" s="104">
        <v>24</v>
      </c>
      <c r="F57" s="68"/>
      <c r="G57" s="65"/>
      <c r="H57" s="47">
        <f t="shared" si="7"/>
        <v>0</v>
      </c>
      <c r="I57" s="65"/>
      <c r="J57" s="65"/>
      <c r="K57" s="48">
        <f t="shared" si="1"/>
        <v>0</v>
      </c>
      <c r="L57" s="49">
        <f t="shared" si="2"/>
        <v>0</v>
      </c>
      <c r="M57" s="47">
        <f t="shared" si="3"/>
        <v>0</v>
      </c>
      <c r="N57" s="47">
        <f t="shared" si="4"/>
        <v>0</v>
      </c>
      <c r="O57" s="47">
        <f t="shared" si="5"/>
        <v>0</v>
      </c>
      <c r="P57" s="48">
        <f t="shared" si="6"/>
        <v>0</v>
      </c>
    </row>
    <row r="58" spans="1:16" ht="30.6" x14ac:dyDescent="0.2">
      <c r="A58" s="38">
        <v>42</v>
      </c>
      <c r="B58" s="39"/>
      <c r="C58" s="105" t="s">
        <v>495</v>
      </c>
      <c r="D58" s="25" t="s">
        <v>108</v>
      </c>
      <c r="E58" s="104">
        <v>16</v>
      </c>
      <c r="F58" s="68"/>
      <c r="G58" s="65"/>
      <c r="H58" s="47">
        <f t="shared" si="7"/>
        <v>0</v>
      </c>
      <c r="I58" s="65"/>
      <c r="J58" s="65"/>
      <c r="K58" s="48">
        <f t="shared" si="1"/>
        <v>0</v>
      </c>
      <c r="L58" s="49">
        <f t="shared" si="2"/>
        <v>0</v>
      </c>
      <c r="M58" s="47">
        <f t="shared" si="3"/>
        <v>0</v>
      </c>
      <c r="N58" s="47">
        <f t="shared" si="4"/>
        <v>0</v>
      </c>
      <c r="O58" s="47">
        <f t="shared" si="5"/>
        <v>0</v>
      </c>
      <c r="P58" s="48">
        <f t="shared" si="6"/>
        <v>0</v>
      </c>
    </row>
    <row r="59" spans="1:16" ht="30.6" x14ac:dyDescent="0.2">
      <c r="A59" s="38">
        <v>43</v>
      </c>
      <c r="B59" s="39"/>
      <c r="C59" s="105" t="s">
        <v>496</v>
      </c>
      <c r="D59" s="25" t="s">
        <v>108</v>
      </c>
      <c r="E59" s="104">
        <v>4</v>
      </c>
      <c r="F59" s="68"/>
      <c r="G59" s="65"/>
      <c r="H59" s="47">
        <f t="shared" si="7"/>
        <v>0</v>
      </c>
      <c r="I59" s="65"/>
      <c r="J59" s="65"/>
      <c r="K59" s="48">
        <f t="shared" si="1"/>
        <v>0</v>
      </c>
      <c r="L59" s="49">
        <f t="shared" si="2"/>
        <v>0</v>
      </c>
      <c r="M59" s="47">
        <f t="shared" si="3"/>
        <v>0</v>
      </c>
      <c r="N59" s="47">
        <f t="shared" si="4"/>
        <v>0</v>
      </c>
      <c r="O59" s="47">
        <f t="shared" si="5"/>
        <v>0</v>
      </c>
      <c r="P59" s="48">
        <f t="shared" si="6"/>
        <v>0</v>
      </c>
    </row>
    <row r="60" spans="1:16" ht="30.6" x14ac:dyDescent="0.2">
      <c r="A60" s="38">
        <v>44</v>
      </c>
      <c r="B60" s="39"/>
      <c r="C60" s="105" t="s">
        <v>497</v>
      </c>
      <c r="D60" s="25" t="s">
        <v>108</v>
      </c>
      <c r="E60" s="104">
        <v>16</v>
      </c>
      <c r="F60" s="68"/>
      <c r="G60" s="65"/>
      <c r="H60" s="47">
        <f t="shared" si="7"/>
        <v>0</v>
      </c>
      <c r="I60" s="65"/>
      <c r="J60" s="65"/>
      <c r="K60" s="48">
        <f t="shared" si="1"/>
        <v>0</v>
      </c>
      <c r="L60" s="49">
        <f t="shared" si="2"/>
        <v>0</v>
      </c>
      <c r="M60" s="47">
        <f t="shared" si="3"/>
        <v>0</v>
      </c>
      <c r="N60" s="47">
        <f t="shared" si="4"/>
        <v>0</v>
      </c>
      <c r="O60" s="47">
        <f t="shared" si="5"/>
        <v>0</v>
      </c>
      <c r="P60" s="48">
        <f t="shared" si="6"/>
        <v>0</v>
      </c>
    </row>
    <row r="61" spans="1:16" ht="30.6" x14ac:dyDescent="0.2">
      <c r="A61" s="38">
        <v>45</v>
      </c>
      <c r="B61" s="39"/>
      <c r="C61" s="105" t="s">
        <v>498</v>
      </c>
      <c r="D61" s="25" t="s">
        <v>108</v>
      </c>
      <c r="E61" s="104">
        <v>20</v>
      </c>
      <c r="F61" s="68"/>
      <c r="G61" s="65"/>
      <c r="H61" s="47">
        <f t="shared" si="7"/>
        <v>0</v>
      </c>
      <c r="I61" s="65"/>
      <c r="J61" s="65"/>
      <c r="K61" s="48">
        <f t="shared" si="1"/>
        <v>0</v>
      </c>
      <c r="L61" s="49">
        <f t="shared" si="2"/>
        <v>0</v>
      </c>
      <c r="M61" s="47">
        <f t="shared" si="3"/>
        <v>0</v>
      </c>
      <c r="N61" s="47">
        <f t="shared" si="4"/>
        <v>0</v>
      </c>
      <c r="O61" s="47">
        <f t="shared" si="5"/>
        <v>0</v>
      </c>
      <c r="P61" s="48">
        <f t="shared" si="6"/>
        <v>0</v>
      </c>
    </row>
    <row r="62" spans="1:16" ht="30.6" x14ac:dyDescent="0.2">
      <c r="A62" s="38">
        <v>46</v>
      </c>
      <c r="B62" s="39"/>
      <c r="C62" s="105" t="s">
        <v>499</v>
      </c>
      <c r="D62" s="25" t="s">
        <v>108</v>
      </c>
      <c r="E62" s="104">
        <v>14</v>
      </c>
      <c r="F62" s="68"/>
      <c r="G62" s="65"/>
      <c r="H62" s="47">
        <f t="shared" si="7"/>
        <v>0</v>
      </c>
      <c r="I62" s="65"/>
      <c r="J62" s="65"/>
      <c r="K62" s="48">
        <f t="shared" si="1"/>
        <v>0</v>
      </c>
      <c r="L62" s="49">
        <f t="shared" si="2"/>
        <v>0</v>
      </c>
      <c r="M62" s="47">
        <f t="shared" si="3"/>
        <v>0</v>
      </c>
      <c r="N62" s="47">
        <f t="shared" si="4"/>
        <v>0</v>
      </c>
      <c r="O62" s="47">
        <f t="shared" si="5"/>
        <v>0</v>
      </c>
      <c r="P62" s="48">
        <f t="shared" si="6"/>
        <v>0</v>
      </c>
    </row>
    <row r="63" spans="1:16" ht="30.6" x14ac:dyDescent="0.2">
      <c r="A63" s="38">
        <v>47</v>
      </c>
      <c r="B63" s="39"/>
      <c r="C63" s="105" t="s">
        <v>500</v>
      </c>
      <c r="D63" s="25" t="s">
        <v>108</v>
      </c>
      <c r="E63" s="104">
        <v>6</v>
      </c>
      <c r="F63" s="68"/>
      <c r="G63" s="65"/>
      <c r="H63" s="47">
        <f t="shared" si="7"/>
        <v>0</v>
      </c>
      <c r="I63" s="65"/>
      <c r="J63" s="65"/>
      <c r="K63" s="48">
        <f t="shared" si="1"/>
        <v>0</v>
      </c>
      <c r="L63" s="49">
        <f t="shared" si="2"/>
        <v>0</v>
      </c>
      <c r="M63" s="47">
        <f t="shared" si="3"/>
        <v>0</v>
      </c>
      <c r="N63" s="47">
        <f t="shared" si="4"/>
        <v>0</v>
      </c>
      <c r="O63" s="47">
        <f t="shared" si="5"/>
        <v>0</v>
      </c>
      <c r="P63" s="48">
        <f t="shared" si="6"/>
        <v>0</v>
      </c>
    </row>
    <row r="64" spans="1:16" ht="30.6" x14ac:dyDescent="0.2">
      <c r="A64" s="38">
        <v>48</v>
      </c>
      <c r="B64" s="39"/>
      <c r="C64" s="105" t="s">
        <v>501</v>
      </c>
      <c r="D64" s="25" t="s">
        <v>108</v>
      </c>
      <c r="E64" s="104">
        <v>18</v>
      </c>
      <c r="F64" s="68"/>
      <c r="G64" s="65"/>
      <c r="H64" s="47">
        <f t="shared" si="7"/>
        <v>0</v>
      </c>
      <c r="I64" s="65"/>
      <c r="J64" s="65"/>
      <c r="K64" s="48">
        <f t="shared" si="1"/>
        <v>0</v>
      </c>
      <c r="L64" s="49">
        <f t="shared" si="2"/>
        <v>0</v>
      </c>
      <c r="M64" s="47">
        <f t="shared" si="3"/>
        <v>0</v>
      </c>
      <c r="N64" s="47">
        <f t="shared" si="4"/>
        <v>0</v>
      </c>
      <c r="O64" s="47">
        <f t="shared" si="5"/>
        <v>0</v>
      </c>
      <c r="P64" s="48">
        <f t="shared" si="6"/>
        <v>0</v>
      </c>
    </row>
    <row r="65" spans="1:16" ht="30.6" x14ac:dyDescent="0.2">
      <c r="A65" s="38">
        <v>49</v>
      </c>
      <c r="B65" s="39"/>
      <c r="C65" s="105" t="s">
        <v>502</v>
      </c>
      <c r="D65" s="25" t="s">
        <v>108</v>
      </c>
      <c r="E65" s="104">
        <v>4</v>
      </c>
      <c r="F65" s="68"/>
      <c r="G65" s="65"/>
      <c r="H65" s="47">
        <f t="shared" si="7"/>
        <v>0</v>
      </c>
      <c r="I65" s="65"/>
      <c r="J65" s="65"/>
      <c r="K65" s="48">
        <f t="shared" si="1"/>
        <v>0</v>
      </c>
      <c r="L65" s="49">
        <f t="shared" si="2"/>
        <v>0</v>
      </c>
      <c r="M65" s="47">
        <f t="shared" si="3"/>
        <v>0</v>
      </c>
      <c r="N65" s="47">
        <f t="shared" si="4"/>
        <v>0</v>
      </c>
      <c r="O65" s="47">
        <f t="shared" si="5"/>
        <v>0</v>
      </c>
      <c r="P65" s="48">
        <f t="shared" si="6"/>
        <v>0</v>
      </c>
    </row>
    <row r="66" spans="1:16" ht="30.6" x14ac:dyDescent="0.2">
      <c r="A66" s="38">
        <v>50</v>
      </c>
      <c r="B66" s="39"/>
      <c r="C66" s="105" t="s">
        <v>503</v>
      </c>
      <c r="D66" s="25" t="s">
        <v>108</v>
      </c>
      <c r="E66" s="104">
        <v>14</v>
      </c>
      <c r="F66" s="68"/>
      <c r="G66" s="65"/>
      <c r="H66" s="47">
        <f t="shared" si="7"/>
        <v>0</v>
      </c>
      <c r="I66" s="65"/>
      <c r="J66" s="65"/>
      <c r="K66" s="48">
        <f t="shared" si="1"/>
        <v>0</v>
      </c>
      <c r="L66" s="49">
        <f t="shared" si="2"/>
        <v>0</v>
      </c>
      <c r="M66" s="47">
        <f t="shared" si="3"/>
        <v>0</v>
      </c>
      <c r="N66" s="47">
        <f t="shared" si="4"/>
        <v>0</v>
      </c>
      <c r="O66" s="47">
        <f t="shared" si="5"/>
        <v>0</v>
      </c>
      <c r="P66" s="48">
        <f t="shared" si="6"/>
        <v>0</v>
      </c>
    </row>
    <row r="67" spans="1:16" ht="30.6" x14ac:dyDescent="0.2">
      <c r="A67" s="38">
        <v>51</v>
      </c>
      <c r="B67" s="39"/>
      <c r="C67" s="105" t="s">
        <v>504</v>
      </c>
      <c r="D67" s="25" t="s">
        <v>108</v>
      </c>
      <c r="E67" s="104">
        <v>4</v>
      </c>
      <c r="F67" s="68"/>
      <c r="G67" s="65"/>
      <c r="H67" s="47">
        <f t="shared" si="7"/>
        <v>0</v>
      </c>
      <c r="I67" s="65"/>
      <c r="J67" s="65"/>
      <c r="K67" s="48">
        <f t="shared" si="1"/>
        <v>0</v>
      </c>
      <c r="L67" s="49">
        <f t="shared" si="2"/>
        <v>0</v>
      </c>
      <c r="M67" s="47">
        <f t="shared" si="3"/>
        <v>0</v>
      </c>
      <c r="N67" s="47">
        <f t="shared" si="4"/>
        <v>0</v>
      </c>
      <c r="O67" s="47">
        <f t="shared" si="5"/>
        <v>0</v>
      </c>
      <c r="P67" s="48">
        <f t="shared" si="6"/>
        <v>0</v>
      </c>
    </row>
    <row r="68" spans="1:16" ht="30.6" x14ac:dyDescent="0.2">
      <c r="A68" s="38">
        <v>52</v>
      </c>
      <c r="B68" s="39"/>
      <c r="C68" s="105" t="s">
        <v>505</v>
      </c>
      <c r="D68" s="25" t="s">
        <v>108</v>
      </c>
      <c r="E68" s="104">
        <v>4</v>
      </c>
      <c r="F68" s="68"/>
      <c r="G68" s="65"/>
      <c r="H68" s="47">
        <f t="shared" si="7"/>
        <v>0</v>
      </c>
      <c r="I68" s="65"/>
      <c r="J68" s="65"/>
      <c r="K68" s="48">
        <f t="shared" si="1"/>
        <v>0</v>
      </c>
      <c r="L68" s="49">
        <f t="shared" si="2"/>
        <v>0</v>
      </c>
      <c r="M68" s="47">
        <f t="shared" si="3"/>
        <v>0</v>
      </c>
      <c r="N68" s="47">
        <f t="shared" si="4"/>
        <v>0</v>
      </c>
      <c r="O68" s="47">
        <f t="shared" si="5"/>
        <v>0</v>
      </c>
      <c r="P68" s="48">
        <f t="shared" si="6"/>
        <v>0</v>
      </c>
    </row>
    <row r="69" spans="1:16" ht="20.399999999999999" x14ac:dyDescent="0.2">
      <c r="A69" s="38">
        <v>53</v>
      </c>
      <c r="B69" s="39"/>
      <c r="C69" s="105" t="s">
        <v>506</v>
      </c>
      <c r="D69" s="25" t="s">
        <v>108</v>
      </c>
      <c r="E69" s="104">
        <v>144</v>
      </c>
      <c r="F69" s="68"/>
      <c r="G69" s="65"/>
      <c r="H69" s="47">
        <f>ROUND(F69*G69,2)</f>
        <v>0</v>
      </c>
      <c r="I69" s="65"/>
      <c r="J69" s="65"/>
      <c r="K69" s="48">
        <f t="shared" si="1"/>
        <v>0</v>
      </c>
      <c r="L69" s="49">
        <f t="shared" si="2"/>
        <v>0</v>
      </c>
      <c r="M69" s="47">
        <f t="shared" si="3"/>
        <v>0</v>
      </c>
      <c r="N69" s="47">
        <f t="shared" si="4"/>
        <v>0</v>
      </c>
      <c r="O69" s="47">
        <f t="shared" si="5"/>
        <v>0</v>
      </c>
      <c r="P69" s="48">
        <f t="shared" si="6"/>
        <v>0</v>
      </c>
    </row>
    <row r="70" spans="1:16" ht="20.399999999999999" x14ac:dyDescent="0.2">
      <c r="A70" s="38">
        <v>54</v>
      </c>
      <c r="B70" s="39"/>
      <c r="C70" s="105" t="s">
        <v>507</v>
      </c>
      <c r="D70" s="25" t="s">
        <v>108</v>
      </c>
      <c r="E70" s="104">
        <v>144</v>
      </c>
      <c r="F70" s="68"/>
      <c r="G70" s="65"/>
      <c r="H70" s="47">
        <f>ROUND(F70*G70,2)</f>
        <v>0</v>
      </c>
      <c r="I70" s="65"/>
      <c r="J70" s="65"/>
      <c r="K70" s="48">
        <f t="shared" si="1"/>
        <v>0</v>
      </c>
      <c r="L70" s="49">
        <f t="shared" si="2"/>
        <v>0</v>
      </c>
      <c r="M70" s="47">
        <f t="shared" si="3"/>
        <v>0</v>
      </c>
      <c r="N70" s="47">
        <f t="shared" si="4"/>
        <v>0</v>
      </c>
      <c r="O70" s="47">
        <f t="shared" si="5"/>
        <v>0</v>
      </c>
      <c r="P70" s="48">
        <f t="shared" si="6"/>
        <v>0</v>
      </c>
    </row>
    <row r="71" spans="1:16" ht="20.399999999999999" x14ac:dyDescent="0.2">
      <c r="A71" s="38">
        <v>55</v>
      </c>
      <c r="B71" s="39"/>
      <c r="C71" s="105" t="s">
        <v>378</v>
      </c>
      <c r="D71" s="25" t="s">
        <v>108</v>
      </c>
      <c r="E71" s="104">
        <v>18</v>
      </c>
      <c r="F71" s="68"/>
      <c r="G71" s="65"/>
      <c r="H71" s="47">
        <f t="shared" ref="H71:H74" si="8">ROUND(F71*G71,2)</f>
        <v>0</v>
      </c>
      <c r="I71" s="65"/>
      <c r="J71" s="65"/>
      <c r="K71" s="48">
        <f t="shared" si="1"/>
        <v>0</v>
      </c>
      <c r="L71" s="49">
        <f t="shared" si="2"/>
        <v>0</v>
      </c>
      <c r="M71" s="47">
        <f t="shared" si="3"/>
        <v>0</v>
      </c>
      <c r="N71" s="47">
        <f t="shared" si="4"/>
        <v>0</v>
      </c>
      <c r="O71" s="47">
        <f t="shared" si="5"/>
        <v>0</v>
      </c>
      <c r="P71" s="48">
        <f t="shared" si="6"/>
        <v>0</v>
      </c>
    </row>
    <row r="72" spans="1:16" ht="20.399999999999999" x14ac:dyDescent="0.2">
      <c r="A72" s="38">
        <v>56</v>
      </c>
      <c r="B72" s="39"/>
      <c r="C72" s="105" t="s">
        <v>379</v>
      </c>
      <c r="D72" s="25" t="s">
        <v>108</v>
      </c>
      <c r="E72" s="104">
        <v>40</v>
      </c>
      <c r="F72" s="68"/>
      <c r="G72" s="65"/>
      <c r="H72" s="47">
        <f t="shared" si="8"/>
        <v>0</v>
      </c>
      <c r="I72" s="65"/>
      <c r="J72" s="65"/>
      <c r="K72" s="48">
        <f t="shared" si="1"/>
        <v>0</v>
      </c>
      <c r="L72" s="49">
        <f t="shared" si="2"/>
        <v>0</v>
      </c>
      <c r="M72" s="47">
        <f t="shared" si="3"/>
        <v>0</v>
      </c>
      <c r="N72" s="47">
        <f t="shared" si="4"/>
        <v>0</v>
      </c>
      <c r="O72" s="47">
        <f t="shared" si="5"/>
        <v>0</v>
      </c>
      <c r="P72" s="48">
        <f t="shared" si="6"/>
        <v>0</v>
      </c>
    </row>
    <row r="73" spans="1:16" ht="20.399999999999999" x14ac:dyDescent="0.2">
      <c r="A73" s="38">
        <v>57</v>
      </c>
      <c r="B73" s="39"/>
      <c r="C73" s="105" t="s">
        <v>508</v>
      </c>
      <c r="D73" s="25" t="s">
        <v>108</v>
      </c>
      <c r="E73" s="104">
        <v>2</v>
      </c>
      <c r="F73" s="68"/>
      <c r="G73" s="65"/>
      <c r="H73" s="47">
        <f t="shared" si="8"/>
        <v>0</v>
      </c>
      <c r="I73" s="65"/>
      <c r="J73" s="65"/>
      <c r="K73" s="48">
        <f t="shared" si="1"/>
        <v>0</v>
      </c>
      <c r="L73" s="49">
        <f t="shared" si="2"/>
        <v>0</v>
      </c>
      <c r="M73" s="47">
        <f t="shared" si="3"/>
        <v>0</v>
      </c>
      <c r="N73" s="47">
        <f t="shared" si="4"/>
        <v>0</v>
      </c>
      <c r="O73" s="47">
        <f t="shared" si="5"/>
        <v>0</v>
      </c>
      <c r="P73" s="48">
        <f t="shared" si="6"/>
        <v>0</v>
      </c>
    </row>
    <row r="74" spans="1:16" ht="20.399999999999999" x14ac:dyDescent="0.2">
      <c r="A74" s="38">
        <v>58</v>
      </c>
      <c r="B74" s="39"/>
      <c r="C74" s="105" t="s">
        <v>382</v>
      </c>
      <c r="D74" s="25" t="s">
        <v>108</v>
      </c>
      <c r="E74" s="104">
        <v>4</v>
      </c>
      <c r="F74" s="68"/>
      <c r="G74" s="65"/>
      <c r="H74" s="47">
        <f t="shared" si="8"/>
        <v>0</v>
      </c>
      <c r="I74" s="65"/>
      <c r="J74" s="65"/>
      <c r="K74" s="48">
        <f t="shared" si="1"/>
        <v>0</v>
      </c>
      <c r="L74" s="49">
        <f t="shared" si="2"/>
        <v>0</v>
      </c>
      <c r="M74" s="47">
        <f t="shared" si="3"/>
        <v>0</v>
      </c>
      <c r="N74" s="47">
        <f t="shared" si="4"/>
        <v>0</v>
      </c>
      <c r="O74" s="47">
        <f t="shared" si="5"/>
        <v>0</v>
      </c>
      <c r="P74" s="48">
        <f t="shared" si="6"/>
        <v>0</v>
      </c>
    </row>
    <row r="75" spans="1:16" ht="20.399999999999999" x14ac:dyDescent="0.2">
      <c r="A75" s="38">
        <v>59</v>
      </c>
      <c r="B75" s="39"/>
      <c r="C75" s="105" t="s">
        <v>509</v>
      </c>
      <c r="D75" s="25" t="s">
        <v>108</v>
      </c>
      <c r="E75" s="104">
        <v>1</v>
      </c>
      <c r="F75" s="68"/>
      <c r="G75" s="65"/>
      <c r="H75" s="47">
        <f>ROUND(F75*G75,2)</f>
        <v>0</v>
      </c>
      <c r="I75" s="65"/>
      <c r="J75" s="65"/>
      <c r="K75" s="48">
        <f t="shared" si="1"/>
        <v>0</v>
      </c>
      <c r="L75" s="49">
        <f t="shared" si="2"/>
        <v>0</v>
      </c>
      <c r="M75" s="47">
        <f t="shared" si="3"/>
        <v>0</v>
      </c>
      <c r="N75" s="47">
        <f t="shared" si="4"/>
        <v>0</v>
      </c>
      <c r="O75" s="47">
        <f t="shared" si="5"/>
        <v>0</v>
      </c>
      <c r="P75" s="48">
        <f t="shared" si="6"/>
        <v>0</v>
      </c>
    </row>
    <row r="76" spans="1:16" ht="20.399999999999999" x14ac:dyDescent="0.2">
      <c r="A76" s="38">
        <v>60</v>
      </c>
      <c r="B76" s="39"/>
      <c r="C76" s="105" t="s">
        <v>510</v>
      </c>
      <c r="D76" s="25" t="s">
        <v>108</v>
      </c>
      <c r="E76" s="104">
        <v>1</v>
      </c>
      <c r="F76" s="68"/>
      <c r="G76" s="65"/>
      <c r="H76" s="47">
        <f>ROUND(F76*G76,2)</f>
        <v>0</v>
      </c>
      <c r="I76" s="65"/>
      <c r="J76" s="65"/>
      <c r="K76" s="48">
        <f t="shared" si="1"/>
        <v>0</v>
      </c>
      <c r="L76" s="49">
        <f t="shared" si="2"/>
        <v>0</v>
      </c>
      <c r="M76" s="47">
        <f t="shared" si="3"/>
        <v>0</v>
      </c>
      <c r="N76" s="47">
        <f t="shared" si="4"/>
        <v>0</v>
      </c>
      <c r="O76" s="47">
        <f t="shared" si="5"/>
        <v>0</v>
      </c>
      <c r="P76" s="48">
        <f t="shared" si="6"/>
        <v>0</v>
      </c>
    </row>
    <row r="77" spans="1:16" x14ac:dyDescent="0.2">
      <c r="A77" s="38">
        <v>61</v>
      </c>
      <c r="B77" s="39"/>
      <c r="C77" s="105" t="s">
        <v>385</v>
      </c>
      <c r="D77" s="25" t="s">
        <v>108</v>
      </c>
      <c r="E77" s="104">
        <v>60</v>
      </c>
      <c r="F77" s="68"/>
      <c r="G77" s="65"/>
      <c r="H77" s="47">
        <f>ROUND(F77*G77,2)</f>
        <v>0</v>
      </c>
      <c r="I77" s="65"/>
      <c r="J77" s="65"/>
      <c r="K77" s="48">
        <f t="shared" ref="K77:K101" si="9">SUM(H77:J77)</f>
        <v>0</v>
      </c>
      <c r="L77" s="49">
        <f t="shared" ref="L77:L101" si="10">ROUND(E77*F77,2)</f>
        <v>0</v>
      </c>
      <c r="M77" s="47">
        <f t="shared" ref="M77:M101" si="11">ROUND(H77*E77,2)</f>
        <v>0</v>
      </c>
      <c r="N77" s="47">
        <f t="shared" ref="N77:N101" si="12">ROUND(I77*E77,2)</f>
        <v>0</v>
      </c>
      <c r="O77" s="47">
        <f t="shared" ref="O77:O101" si="13">ROUND(J77*E77,2)</f>
        <v>0</v>
      </c>
      <c r="P77" s="48">
        <f t="shared" ref="P77:P101" si="14">SUM(M77:O77)</f>
        <v>0</v>
      </c>
    </row>
    <row r="78" spans="1:16" ht="20.399999999999999" x14ac:dyDescent="0.2">
      <c r="A78" s="38">
        <v>62</v>
      </c>
      <c r="B78" s="39"/>
      <c r="C78" s="105" t="s">
        <v>511</v>
      </c>
      <c r="D78" s="25" t="s">
        <v>108</v>
      </c>
      <c r="E78" s="104">
        <v>50</v>
      </c>
      <c r="F78" s="68"/>
      <c r="G78" s="65"/>
      <c r="H78" s="47">
        <f t="shared" ref="H78:H99" si="15">ROUND(F78*G78,2)</f>
        <v>0</v>
      </c>
      <c r="I78" s="65"/>
      <c r="J78" s="65"/>
      <c r="K78" s="48">
        <f t="shared" si="9"/>
        <v>0</v>
      </c>
      <c r="L78" s="49">
        <f t="shared" si="10"/>
        <v>0</v>
      </c>
      <c r="M78" s="47">
        <f t="shared" si="11"/>
        <v>0</v>
      </c>
      <c r="N78" s="47">
        <f t="shared" si="12"/>
        <v>0</v>
      </c>
      <c r="O78" s="47">
        <f t="shared" si="13"/>
        <v>0</v>
      </c>
      <c r="P78" s="48">
        <f t="shared" si="14"/>
        <v>0</v>
      </c>
    </row>
    <row r="79" spans="1:16" ht="30.6" x14ac:dyDescent="0.2">
      <c r="A79" s="38">
        <v>63</v>
      </c>
      <c r="B79" s="39"/>
      <c r="C79" s="105" t="s">
        <v>512</v>
      </c>
      <c r="D79" s="25" t="s">
        <v>95</v>
      </c>
      <c r="E79" s="104">
        <v>110</v>
      </c>
      <c r="F79" s="68"/>
      <c r="G79" s="65"/>
      <c r="H79" s="47">
        <f t="shared" si="15"/>
        <v>0</v>
      </c>
      <c r="I79" s="65"/>
      <c r="J79" s="65"/>
      <c r="K79" s="48">
        <f t="shared" si="9"/>
        <v>0</v>
      </c>
      <c r="L79" s="49">
        <f t="shared" si="10"/>
        <v>0</v>
      </c>
      <c r="M79" s="47">
        <f t="shared" si="11"/>
        <v>0</v>
      </c>
      <c r="N79" s="47">
        <f t="shared" si="12"/>
        <v>0</v>
      </c>
      <c r="O79" s="47">
        <f t="shared" si="13"/>
        <v>0</v>
      </c>
      <c r="P79" s="48">
        <f t="shared" si="14"/>
        <v>0</v>
      </c>
    </row>
    <row r="80" spans="1:16" ht="30.6" x14ac:dyDescent="0.2">
      <c r="A80" s="38">
        <v>64</v>
      </c>
      <c r="B80" s="39"/>
      <c r="C80" s="105" t="s">
        <v>513</v>
      </c>
      <c r="D80" s="25" t="s">
        <v>95</v>
      </c>
      <c r="E80" s="104">
        <v>130</v>
      </c>
      <c r="F80" s="68"/>
      <c r="G80" s="65"/>
      <c r="H80" s="47">
        <f t="shared" si="15"/>
        <v>0</v>
      </c>
      <c r="I80" s="65"/>
      <c r="J80" s="65"/>
      <c r="K80" s="48">
        <f t="shared" si="9"/>
        <v>0</v>
      </c>
      <c r="L80" s="49">
        <f t="shared" si="10"/>
        <v>0</v>
      </c>
      <c r="M80" s="47">
        <f t="shared" si="11"/>
        <v>0</v>
      </c>
      <c r="N80" s="47">
        <f t="shared" si="12"/>
        <v>0</v>
      </c>
      <c r="O80" s="47">
        <f t="shared" si="13"/>
        <v>0</v>
      </c>
      <c r="P80" s="48">
        <f t="shared" si="14"/>
        <v>0</v>
      </c>
    </row>
    <row r="81" spans="1:16" ht="30.6" x14ac:dyDescent="0.2">
      <c r="A81" s="38">
        <v>65</v>
      </c>
      <c r="B81" s="39"/>
      <c r="C81" s="105" t="s">
        <v>393</v>
      </c>
      <c r="D81" s="25" t="s">
        <v>95</v>
      </c>
      <c r="E81" s="104">
        <v>62</v>
      </c>
      <c r="F81" s="68"/>
      <c r="G81" s="65"/>
      <c r="H81" s="47">
        <f t="shared" si="15"/>
        <v>0</v>
      </c>
      <c r="I81" s="65"/>
      <c r="J81" s="65"/>
      <c r="K81" s="48">
        <f t="shared" si="9"/>
        <v>0</v>
      </c>
      <c r="L81" s="49">
        <f t="shared" si="10"/>
        <v>0</v>
      </c>
      <c r="M81" s="47">
        <f t="shared" si="11"/>
        <v>0</v>
      </c>
      <c r="N81" s="47">
        <f t="shared" si="12"/>
        <v>0</v>
      </c>
      <c r="O81" s="47">
        <f t="shared" si="13"/>
        <v>0</v>
      </c>
      <c r="P81" s="48">
        <f t="shared" si="14"/>
        <v>0</v>
      </c>
    </row>
    <row r="82" spans="1:16" ht="30.6" x14ac:dyDescent="0.2">
      <c r="A82" s="38">
        <v>66</v>
      </c>
      <c r="B82" s="39"/>
      <c r="C82" s="105" t="s">
        <v>394</v>
      </c>
      <c r="D82" s="25" t="s">
        <v>95</v>
      </c>
      <c r="E82" s="104">
        <v>84</v>
      </c>
      <c r="F82" s="68"/>
      <c r="G82" s="65"/>
      <c r="H82" s="47">
        <f t="shared" si="15"/>
        <v>0</v>
      </c>
      <c r="I82" s="65"/>
      <c r="J82" s="65"/>
      <c r="K82" s="48">
        <f t="shared" si="9"/>
        <v>0</v>
      </c>
      <c r="L82" s="49">
        <f t="shared" si="10"/>
        <v>0</v>
      </c>
      <c r="M82" s="47">
        <f t="shared" si="11"/>
        <v>0</v>
      </c>
      <c r="N82" s="47">
        <f t="shared" si="12"/>
        <v>0</v>
      </c>
      <c r="O82" s="47">
        <f t="shared" si="13"/>
        <v>0</v>
      </c>
      <c r="P82" s="48">
        <f t="shared" si="14"/>
        <v>0</v>
      </c>
    </row>
    <row r="83" spans="1:16" ht="30.6" x14ac:dyDescent="0.2">
      <c r="A83" s="38">
        <v>67</v>
      </c>
      <c r="B83" s="39"/>
      <c r="C83" s="105" t="s">
        <v>395</v>
      </c>
      <c r="D83" s="25" t="s">
        <v>95</v>
      </c>
      <c r="E83" s="104">
        <v>60</v>
      </c>
      <c r="F83" s="68"/>
      <c r="G83" s="65"/>
      <c r="H83" s="47">
        <f t="shared" si="15"/>
        <v>0</v>
      </c>
      <c r="I83" s="65"/>
      <c r="J83" s="65"/>
      <c r="K83" s="48">
        <f t="shared" si="9"/>
        <v>0</v>
      </c>
      <c r="L83" s="49">
        <f t="shared" si="10"/>
        <v>0</v>
      </c>
      <c r="M83" s="47">
        <f t="shared" si="11"/>
        <v>0</v>
      </c>
      <c r="N83" s="47">
        <f t="shared" si="12"/>
        <v>0</v>
      </c>
      <c r="O83" s="47">
        <f t="shared" si="13"/>
        <v>0</v>
      </c>
      <c r="P83" s="48">
        <f t="shared" si="14"/>
        <v>0</v>
      </c>
    </row>
    <row r="84" spans="1:16" ht="30.6" x14ac:dyDescent="0.2">
      <c r="A84" s="38">
        <v>68</v>
      </c>
      <c r="B84" s="39"/>
      <c r="C84" s="105" t="s">
        <v>396</v>
      </c>
      <c r="D84" s="25" t="s">
        <v>95</v>
      </c>
      <c r="E84" s="104">
        <v>20</v>
      </c>
      <c r="F84" s="68"/>
      <c r="G84" s="65"/>
      <c r="H84" s="47">
        <f t="shared" si="15"/>
        <v>0</v>
      </c>
      <c r="I84" s="65"/>
      <c r="J84" s="65"/>
      <c r="K84" s="48">
        <f t="shared" si="9"/>
        <v>0</v>
      </c>
      <c r="L84" s="49">
        <f t="shared" si="10"/>
        <v>0</v>
      </c>
      <c r="M84" s="47">
        <f t="shared" si="11"/>
        <v>0</v>
      </c>
      <c r="N84" s="47">
        <f t="shared" si="12"/>
        <v>0</v>
      </c>
      <c r="O84" s="47">
        <f t="shared" si="13"/>
        <v>0</v>
      </c>
      <c r="P84" s="48">
        <f t="shared" si="14"/>
        <v>0</v>
      </c>
    </row>
    <row r="85" spans="1:16" x14ac:dyDescent="0.2">
      <c r="A85" s="38">
        <v>69</v>
      </c>
      <c r="B85" s="39"/>
      <c r="C85" s="105" t="s">
        <v>514</v>
      </c>
      <c r="D85" s="25" t="s">
        <v>72</v>
      </c>
      <c r="E85" s="104">
        <v>1</v>
      </c>
      <c r="F85" s="68"/>
      <c r="G85" s="65"/>
      <c r="H85" s="47">
        <f t="shared" si="15"/>
        <v>0</v>
      </c>
      <c r="I85" s="65"/>
      <c r="J85" s="65"/>
      <c r="K85" s="48">
        <f t="shared" si="9"/>
        <v>0</v>
      </c>
      <c r="L85" s="49">
        <f t="shared" si="10"/>
        <v>0</v>
      </c>
      <c r="M85" s="47">
        <f t="shared" si="11"/>
        <v>0</v>
      </c>
      <c r="N85" s="47">
        <f t="shared" si="12"/>
        <v>0</v>
      </c>
      <c r="O85" s="47">
        <f t="shared" si="13"/>
        <v>0</v>
      </c>
      <c r="P85" s="48">
        <f t="shared" si="14"/>
        <v>0</v>
      </c>
    </row>
    <row r="86" spans="1:16" x14ac:dyDescent="0.2">
      <c r="A86" s="38">
        <v>70</v>
      </c>
      <c r="B86" s="39"/>
      <c r="C86" s="105" t="s">
        <v>515</v>
      </c>
      <c r="D86" s="25" t="s">
        <v>72</v>
      </c>
      <c r="E86" s="104">
        <v>1</v>
      </c>
      <c r="F86" s="68"/>
      <c r="G86" s="65"/>
      <c r="H86" s="47">
        <f t="shared" si="15"/>
        <v>0</v>
      </c>
      <c r="I86" s="65"/>
      <c r="J86" s="65"/>
      <c r="K86" s="48">
        <f t="shared" si="9"/>
        <v>0</v>
      </c>
      <c r="L86" s="49">
        <f t="shared" si="10"/>
        <v>0</v>
      </c>
      <c r="M86" s="47">
        <f t="shared" si="11"/>
        <v>0</v>
      </c>
      <c r="N86" s="47">
        <f t="shared" si="12"/>
        <v>0</v>
      </c>
      <c r="O86" s="47">
        <f t="shared" si="13"/>
        <v>0</v>
      </c>
      <c r="P86" s="48">
        <f t="shared" si="14"/>
        <v>0</v>
      </c>
    </row>
    <row r="87" spans="1:16" x14ac:dyDescent="0.2">
      <c r="A87" s="38">
        <v>71</v>
      </c>
      <c r="B87" s="39"/>
      <c r="C87" s="105" t="s">
        <v>422</v>
      </c>
      <c r="D87" s="25" t="s">
        <v>72</v>
      </c>
      <c r="E87" s="104">
        <v>1</v>
      </c>
      <c r="F87" s="68"/>
      <c r="G87" s="65"/>
      <c r="H87" s="47">
        <f t="shared" si="15"/>
        <v>0</v>
      </c>
      <c r="I87" s="65"/>
      <c r="J87" s="65"/>
      <c r="K87" s="48">
        <f t="shared" si="9"/>
        <v>0</v>
      </c>
      <c r="L87" s="49">
        <f t="shared" si="10"/>
        <v>0</v>
      </c>
      <c r="M87" s="47">
        <f t="shared" si="11"/>
        <v>0</v>
      </c>
      <c r="N87" s="47">
        <f t="shared" si="12"/>
        <v>0</v>
      </c>
      <c r="O87" s="47">
        <f t="shared" si="13"/>
        <v>0</v>
      </c>
      <c r="P87" s="48">
        <f t="shared" si="14"/>
        <v>0</v>
      </c>
    </row>
    <row r="88" spans="1:16" x14ac:dyDescent="0.2">
      <c r="A88" s="38">
        <v>72</v>
      </c>
      <c r="B88" s="39"/>
      <c r="C88" s="105" t="s">
        <v>423</v>
      </c>
      <c r="D88" s="25" t="s">
        <v>72</v>
      </c>
      <c r="E88" s="104">
        <v>1</v>
      </c>
      <c r="F88" s="68"/>
      <c r="G88" s="65"/>
      <c r="H88" s="47">
        <f t="shared" si="15"/>
        <v>0</v>
      </c>
      <c r="I88" s="65"/>
      <c r="J88" s="65"/>
      <c r="K88" s="48">
        <f t="shared" si="9"/>
        <v>0</v>
      </c>
      <c r="L88" s="49">
        <f t="shared" si="10"/>
        <v>0</v>
      </c>
      <c r="M88" s="47">
        <f t="shared" si="11"/>
        <v>0</v>
      </c>
      <c r="N88" s="47">
        <f t="shared" si="12"/>
        <v>0</v>
      </c>
      <c r="O88" s="47">
        <f t="shared" si="13"/>
        <v>0</v>
      </c>
      <c r="P88" s="48">
        <f t="shared" si="14"/>
        <v>0</v>
      </c>
    </row>
    <row r="89" spans="1:16" x14ac:dyDescent="0.2">
      <c r="A89" s="38">
        <v>73</v>
      </c>
      <c r="B89" s="39"/>
      <c r="C89" s="105" t="s">
        <v>424</v>
      </c>
      <c r="D89" s="25" t="s">
        <v>72</v>
      </c>
      <c r="E89" s="104">
        <v>1</v>
      </c>
      <c r="F89" s="68"/>
      <c r="G89" s="65"/>
      <c r="H89" s="47">
        <f t="shared" si="15"/>
        <v>0</v>
      </c>
      <c r="I89" s="65"/>
      <c r="J89" s="65"/>
      <c r="K89" s="48">
        <f t="shared" si="9"/>
        <v>0</v>
      </c>
      <c r="L89" s="49">
        <f t="shared" si="10"/>
        <v>0</v>
      </c>
      <c r="M89" s="47">
        <f t="shared" si="11"/>
        <v>0</v>
      </c>
      <c r="N89" s="47">
        <f t="shared" si="12"/>
        <v>0</v>
      </c>
      <c r="O89" s="47">
        <f t="shared" si="13"/>
        <v>0</v>
      </c>
      <c r="P89" s="48">
        <f t="shared" si="14"/>
        <v>0</v>
      </c>
    </row>
    <row r="90" spans="1:16" ht="20.399999999999999" x14ac:dyDescent="0.2">
      <c r="A90" s="38">
        <v>74</v>
      </c>
      <c r="B90" s="39"/>
      <c r="C90" s="105" t="s">
        <v>516</v>
      </c>
      <c r="D90" s="25" t="s">
        <v>72</v>
      </c>
      <c r="E90" s="104">
        <v>1</v>
      </c>
      <c r="F90" s="68"/>
      <c r="G90" s="65"/>
      <c r="H90" s="47">
        <f t="shared" si="15"/>
        <v>0</v>
      </c>
      <c r="I90" s="65"/>
      <c r="J90" s="65"/>
      <c r="K90" s="48">
        <f t="shared" si="9"/>
        <v>0</v>
      </c>
      <c r="L90" s="49">
        <f t="shared" si="10"/>
        <v>0</v>
      </c>
      <c r="M90" s="47">
        <f t="shared" si="11"/>
        <v>0</v>
      </c>
      <c r="N90" s="47">
        <f t="shared" si="12"/>
        <v>0</v>
      </c>
      <c r="O90" s="47">
        <f t="shared" si="13"/>
        <v>0</v>
      </c>
      <c r="P90" s="48">
        <f t="shared" si="14"/>
        <v>0</v>
      </c>
    </row>
    <row r="91" spans="1:16" ht="30.6" x14ac:dyDescent="0.2">
      <c r="A91" s="38">
        <v>75</v>
      </c>
      <c r="B91" s="39"/>
      <c r="C91" s="105" t="s">
        <v>517</v>
      </c>
      <c r="D91" s="25" t="s">
        <v>72</v>
      </c>
      <c r="E91" s="104">
        <v>1</v>
      </c>
      <c r="F91" s="68"/>
      <c r="G91" s="65"/>
      <c r="H91" s="47">
        <f t="shared" si="15"/>
        <v>0</v>
      </c>
      <c r="I91" s="65"/>
      <c r="J91" s="65"/>
      <c r="K91" s="48">
        <f t="shared" si="9"/>
        <v>0</v>
      </c>
      <c r="L91" s="49">
        <f t="shared" si="10"/>
        <v>0</v>
      </c>
      <c r="M91" s="47">
        <f t="shared" si="11"/>
        <v>0</v>
      </c>
      <c r="N91" s="47">
        <f t="shared" si="12"/>
        <v>0</v>
      </c>
      <c r="O91" s="47">
        <f t="shared" si="13"/>
        <v>0</v>
      </c>
      <c r="P91" s="48">
        <f t="shared" si="14"/>
        <v>0</v>
      </c>
    </row>
    <row r="92" spans="1:16" ht="20.399999999999999" x14ac:dyDescent="0.2">
      <c r="A92" s="38">
        <v>76</v>
      </c>
      <c r="B92" s="39"/>
      <c r="C92" s="105" t="s">
        <v>518</v>
      </c>
      <c r="D92" s="25" t="s">
        <v>72</v>
      </c>
      <c r="E92" s="104">
        <v>144</v>
      </c>
      <c r="F92" s="68"/>
      <c r="G92" s="65"/>
      <c r="H92" s="47">
        <f t="shared" si="15"/>
        <v>0</v>
      </c>
      <c r="I92" s="65"/>
      <c r="J92" s="65"/>
      <c r="K92" s="48">
        <f t="shared" si="9"/>
        <v>0</v>
      </c>
      <c r="L92" s="49">
        <f t="shared" si="10"/>
        <v>0</v>
      </c>
      <c r="M92" s="47">
        <f t="shared" si="11"/>
        <v>0</v>
      </c>
      <c r="N92" s="47">
        <f t="shared" si="12"/>
        <v>0</v>
      </c>
      <c r="O92" s="47">
        <f t="shared" si="13"/>
        <v>0</v>
      </c>
      <c r="P92" s="48">
        <f t="shared" si="14"/>
        <v>0</v>
      </c>
    </row>
    <row r="93" spans="1:16" ht="20.399999999999999" x14ac:dyDescent="0.2">
      <c r="A93" s="38">
        <v>77</v>
      </c>
      <c r="B93" s="39"/>
      <c r="C93" s="105" t="s">
        <v>519</v>
      </c>
      <c r="D93" s="25" t="s">
        <v>72</v>
      </c>
      <c r="E93" s="104">
        <v>144</v>
      </c>
      <c r="F93" s="68"/>
      <c r="G93" s="65"/>
      <c r="H93" s="47">
        <f t="shared" si="15"/>
        <v>0</v>
      </c>
      <c r="I93" s="65"/>
      <c r="J93" s="65"/>
      <c r="K93" s="48">
        <f t="shared" si="9"/>
        <v>0</v>
      </c>
      <c r="L93" s="49">
        <f t="shared" si="10"/>
        <v>0</v>
      </c>
      <c r="M93" s="47">
        <f t="shared" si="11"/>
        <v>0</v>
      </c>
      <c r="N93" s="47">
        <f t="shared" si="12"/>
        <v>0</v>
      </c>
      <c r="O93" s="47">
        <f t="shared" si="13"/>
        <v>0</v>
      </c>
      <c r="P93" s="48">
        <f t="shared" si="14"/>
        <v>0</v>
      </c>
    </row>
    <row r="94" spans="1:16" x14ac:dyDescent="0.2">
      <c r="A94" s="38">
        <v>78</v>
      </c>
      <c r="B94" s="39"/>
      <c r="C94" s="105" t="s">
        <v>520</v>
      </c>
      <c r="D94" s="25" t="s">
        <v>72</v>
      </c>
      <c r="E94" s="104">
        <v>1</v>
      </c>
      <c r="F94" s="68"/>
      <c r="G94" s="65"/>
      <c r="H94" s="47">
        <f t="shared" si="15"/>
        <v>0</v>
      </c>
      <c r="I94" s="65"/>
      <c r="J94" s="65"/>
      <c r="K94" s="48">
        <f t="shared" si="9"/>
        <v>0</v>
      </c>
      <c r="L94" s="49">
        <f t="shared" si="10"/>
        <v>0</v>
      </c>
      <c r="M94" s="47">
        <f t="shared" si="11"/>
        <v>0</v>
      </c>
      <c r="N94" s="47">
        <f t="shared" si="12"/>
        <v>0</v>
      </c>
      <c r="O94" s="47">
        <f t="shared" si="13"/>
        <v>0</v>
      </c>
      <c r="P94" s="48">
        <f t="shared" si="14"/>
        <v>0</v>
      </c>
    </row>
    <row r="95" spans="1:16" x14ac:dyDescent="0.2">
      <c r="A95" s="38">
        <v>79</v>
      </c>
      <c r="B95" s="39"/>
      <c r="C95" s="105" t="s">
        <v>521</v>
      </c>
      <c r="D95" s="25" t="s">
        <v>72</v>
      </c>
      <c r="E95" s="104">
        <v>1</v>
      </c>
      <c r="F95" s="68"/>
      <c r="G95" s="65"/>
      <c r="H95" s="47">
        <f t="shared" si="15"/>
        <v>0</v>
      </c>
      <c r="I95" s="65"/>
      <c r="J95" s="65"/>
      <c r="K95" s="48">
        <f t="shared" si="9"/>
        <v>0</v>
      </c>
      <c r="L95" s="49">
        <f t="shared" si="10"/>
        <v>0</v>
      </c>
      <c r="M95" s="47">
        <f t="shared" si="11"/>
        <v>0</v>
      </c>
      <c r="N95" s="47">
        <f t="shared" si="12"/>
        <v>0</v>
      </c>
      <c r="O95" s="47">
        <f t="shared" si="13"/>
        <v>0</v>
      </c>
      <c r="P95" s="48">
        <f t="shared" si="14"/>
        <v>0</v>
      </c>
    </row>
    <row r="96" spans="1:16" ht="30.6" x14ac:dyDescent="0.2">
      <c r="A96" s="38">
        <v>80</v>
      </c>
      <c r="B96" s="39"/>
      <c r="C96" s="105" t="s">
        <v>522</v>
      </c>
      <c r="D96" s="25" t="s">
        <v>108</v>
      </c>
      <c r="E96" s="104">
        <v>104</v>
      </c>
      <c r="F96" s="68"/>
      <c r="G96" s="65"/>
      <c r="H96" s="47">
        <f t="shared" si="15"/>
        <v>0</v>
      </c>
      <c r="I96" s="65"/>
      <c r="J96" s="65"/>
      <c r="K96" s="48">
        <f t="shared" si="9"/>
        <v>0</v>
      </c>
      <c r="L96" s="49">
        <f t="shared" si="10"/>
        <v>0</v>
      </c>
      <c r="M96" s="47">
        <f t="shared" si="11"/>
        <v>0</v>
      </c>
      <c r="N96" s="47">
        <f t="shared" si="12"/>
        <v>0</v>
      </c>
      <c r="O96" s="47">
        <f t="shared" si="13"/>
        <v>0</v>
      </c>
      <c r="P96" s="48">
        <f t="shared" si="14"/>
        <v>0</v>
      </c>
    </row>
    <row r="97" spans="1:16" x14ac:dyDescent="0.2">
      <c r="A97" s="38">
        <v>81</v>
      </c>
      <c r="B97" s="39"/>
      <c r="C97" s="105" t="s">
        <v>523</v>
      </c>
      <c r="D97" s="25" t="s">
        <v>431</v>
      </c>
      <c r="E97" s="104">
        <v>1</v>
      </c>
      <c r="F97" s="68"/>
      <c r="G97" s="65"/>
      <c r="H97" s="47">
        <f t="shared" si="15"/>
        <v>0</v>
      </c>
      <c r="I97" s="65"/>
      <c r="J97" s="65"/>
      <c r="K97" s="48">
        <f t="shared" si="9"/>
        <v>0</v>
      </c>
      <c r="L97" s="49">
        <f t="shared" si="10"/>
        <v>0</v>
      </c>
      <c r="M97" s="47">
        <f t="shared" si="11"/>
        <v>0</v>
      </c>
      <c r="N97" s="47">
        <f t="shared" si="12"/>
        <v>0</v>
      </c>
      <c r="O97" s="47">
        <f t="shared" si="13"/>
        <v>0</v>
      </c>
      <c r="P97" s="48">
        <f t="shared" si="14"/>
        <v>0</v>
      </c>
    </row>
    <row r="98" spans="1:16" x14ac:dyDescent="0.2">
      <c r="A98" s="38">
        <v>82</v>
      </c>
      <c r="B98" s="39"/>
      <c r="C98" s="105" t="s">
        <v>432</v>
      </c>
      <c r="D98" s="25" t="s">
        <v>431</v>
      </c>
      <c r="E98" s="104">
        <v>1</v>
      </c>
      <c r="F98" s="68"/>
      <c r="G98" s="65"/>
      <c r="H98" s="47">
        <f t="shared" si="15"/>
        <v>0</v>
      </c>
      <c r="I98" s="65"/>
      <c r="J98" s="65"/>
      <c r="K98" s="48">
        <f t="shared" si="9"/>
        <v>0</v>
      </c>
      <c r="L98" s="49">
        <f t="shared" si="10"/>
        <v>0</v>
      </c>
      <c r="M98" s="47">
        <f t="shared" si="11"/>
        <v>0</v>
      </c>
      <c r="N98" s="47">
        <f t="shared" si="12"/>
        <v>0</v>
      </c>
      <c r="O98" s="47">
        <f t="shared" si="13"/>
        <v>0</v>
      </c>
      <c r="P98" s="48">
        <f t="shared" si="14"/>
        <v>0</v>
      </c>
    </row>
    <row r="99" spans="1:16" x14ac:dyDescent="0.2">
      <c r="A99" s="38">
        <v>83</v>
      </c>
      <c r="B99" s="39"/>
      <c r="C99" s="105" t="s">
        <v>524</v>
      </c>
      <c r="D99" s="25" t="s">
        <v>431</v>
      </c>
      <c r="E99" s="104">
        <v>1</v>
      </c>
      <c r="F99" s="68"/>
      <c r="G99" s="65"/>
      <c r="H99" s="47">
        <f t="shared" si="15"/>
        <v>0</v>
      </c>
      <c r="I99" s="65"/>
      <c r="J99" s="65"/>
      <c r="K99" s="48">
        <f t="shared" si="9"/>
        <v>0</v>
      </c>
      <c r="L99" s="49">
        <f t="shared" si="10"/>
        <v>0</v>
      </c>
      <c r="M99" s="47">
        <f t="shared" si="11"/>
        <v>0</v>
      </c>
      <c r="N99" s="47">
        <f t="shared" si="12"/>
        <v>0</v>
      </c>
      <c r="O99" s="47">
        <f t="shared" si="13"/>
        <v>0</v>
      </c>
      <c r="P99" s="48">
        <f t="shared" si="14"/>
        <v>0</v>
      </c>
    </row>
    <row r="100" spans="1:16" x14ac:dyDescent="0.2">
      <c r="A100" s="106">
        <v>3</v>
      </c>
      <c r="B100" s="107"/>
      <c r="C100" s="108" t="s">
        <v>171</v>
      </c>
      <c r="D100" s="25"/>
      <c r="E100" s="104"/>
      <c r="F100" s="68"/>
      <c r="G100" s="65"/>
      <c r="H100" s="47"/>
      <c r="I100" s="65"/>
      <c r="J100" s="65"/>
      <c r="K100" s="48">
        <f t="shared" si="9"/>
        <v>0</v>
      </c>
      <c r="L100" s="49">
        <f t="shared" si="10"/>
        <v>0</v>
      </c>
      <c r="M100" s="47">
        <f t="shared" si="11"/>
        <v>0</v>
      </c>
      <c r="N100" s="47">
        <f t="shared" si="12"/>
        <v>0</v>
      </c>
      <c r="O100" s="47">
        <f t="shared" si="13"/>
        <v>0</v>
      </c>
      <c r="P100" s="48">
        <f t="shared" si="14"/>
        <v>0</v>
      </c>
    </row>
    <row r="101" spans="1:16" ht="10.8" thickBot="1" x14ac:dyDescent="0.25">
      <c r="A101" s="38">
        <v>1</v>
      </c>
      <c r="B101" s="39"/>
      <c r="C101" s="105" t="s">
        <v>433</v>
      </c>
      <c r="D101" s="25" t="s">
        <v>72</v>
      </c>
      <c r="E101" s="104">
        <v>1</v>
      </c>
      <c r="F101" s="68"/>
      <c r="G101" s="65"/>
      <c r="H101" s="47">
        <f t="shared" ref="H101" si="16">ROUND(F101*G101,2)</f>
        <v>0</v>
      </c>
      <c r="I101" s="65"/>
      <c r="J101" s="65">
        <f>ROUND(H101*0.07,2)</f>
        <v>0</v>
      </c>
      <c r="K101" s="48">
        <f t="shared" si="9"/>
        <v>0</v>
      </c>
      <c r="L101" s="49">
        <f t="shared" si="10"/>
        <v>0</v>
      </c>
      <c r="M101" s="47">
        <f t="shared" si="11"/>
        <v>0</v>
      </c>
      <c r="N101" s="47">
        <f t="shared" si="12"/>
        <v>0</v>
      </c>
      <c r="O101" s="47">
        <f t="shared" si="13"/>
        <v>0</v>
      </c>
      <c r="P101" s="48">
        <f t="shared" si="14"/>
        <v>0</v>
      </c>
    </row>
    <row r="102" spans="1:16" ht="10.8" thickBot="1" x14ac:dyDescent="0.25">
      <c r="A102" s="162" t="s">
        <v>105</v>
      </c>
      <c r="B102" s="163"/>
      <c r="C102" s="163"/>
      <c r="D102" s="163"/>
      <c r="E102" s="163"/>
      <c r="F102" s="163"/>
      <c r="G102" s="163"/>
      <c r="H102" s="163"/>
      <c r="I102" s="163"/>
      <c r="J102" s="163"/>
      <c r="K102" s="164"/>
      <c r="L102" s="69">
        <f>SUM(L14:L101)</f>
        <v>0</v>
      </c>
      <c r="M102" s="70">
        <f>SUM(M14:M101)</f>
        <v>0</v>
      </c>
      <c r="N102" s="70">
        <f>SUM(N14:N101)</f>
        <v>0</v>
      </c>
      <c r="O102" s="70">
        <f>SUM(O14:O101)</f>
        <v>0</v>
      </c>
      <c r="P102" s="71">
        <f>SUM(P14:P101)</f>
        <v>0</v>
      </c>
    </row>
    <row r="103" spans="1:16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1:16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1:16" x14ac:dyDescent="0.2">
      <c r="A105" s="1" t="s">
        <v>14</v>
      </c>
      <c r="B105" s="17"/>
      <c r="C105" s="161">
        <f>'Kops a'!C33:H33</f>
        <v>0</v>
      </c>
      <c r="D105" s="161"/>
      <c r="E105" s="161"/>
      <c r="F105" s="161"/>
      <c r="G105" s="161"/>
      <c r="H105" s="161"/>
      <c r="I105" s="17"/>
      <c r="J105" s="17"/>
      <c r="K105" s="17"/>
      <c r="L105" s="17"/>
      <c r="M105" s="17"/>
      <c r="N105" s="17"/>
      <c r="O105" s="17"/>
      <c r="P105" s="17"/>
    </row>
    <row r="106" spans="1:16" x14ac:dyDescent="0.2">
      <c r="A106" s="17"/>
      <c r="B106" s="17"/>
      <c r="C106" s="117" t="s">
        <v>15</v>
      </c>
      <c r="D106" s="117"/>
      <c r="E106" s="117"/>
      <c r="F106" s="117"/>
      <c r="G106" s="117"/>
      <c r="H106" s="117"/>
      <c r="I106" s="17"/>
      <c r="J106" s="17"/>
      <c r="K106" s="17"/>
      <c r="L106" s="17"/>
      <c r="M106" s="17"/>
      <c r="N106" s="17"/>
      <c r="O106" s="17"/>
      <c r="P106" s="17"/>
    </row>
    <row r="107" spans="1:16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16" x14ac:dyDescent="0.2">
      <c r="A108" s="88" t="str">
        <f>'Kops a'!A36</f>
        <v xml:space="preserve">Tāme sastādīta </v>
      </c>
      <c r="B108" s="89"/>
      <c r="C108" s="89"/>
      <c r="D108" s="89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1:16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1:16" x14ac:dyDescent="0.2">
      <c r="A110" s="1" t="s">
        <v>37</v>
      </c>
      <c r="B110" s="17"/>
      <c r="C110" s="161">
        <f>'Kops a'!C38:H38</f>
        <v>0</v>
      </c>
      <c r="D110" s="161"/>
      <c r="E110" s="161"/>
      <c r="F110" s="161"/>
      <c r="G110" s="161"/>
      <c r="H110" s="161"/>
      <c r="I110" s="17"/>
      <c r="J110" s="17"/>
      <c r="K110" s="17"/>
      <c r="L110" s="17"/>
      <c r="M110" s="17"/>
      <c r="N110" s="17"/>
      <c r="O110" s="17"/>
      <c r="P110" s="17"/>
    </row>
    <row r="111" spans="1:16" x14ac:dyDescent="0.2">
      <c r="A111" s="17"/>
      <c r="B111" s="17"/>
      <c r="C111" s="117" t="s">
        <v>15</v>
      </c>
      <c r="D111" s="117"/>
      <c r="E111" s="117"/>
      <c r="F111" s="117"/>
      <c r="G111" s="117"/>
      <c r="H111" s="117"/>
      <c r="I111" s="17"/>
      <c r="J111" s="17"/>
      <c r="K111" s="17"/>
      <c r="L111" s="17"/>
      <c r="M111" s="17"/>
      <c r="N111" s="17"/>
      <c r="O111" s="17"/>
      <c r="P111" s="17"/>
    </row>
    <row r="112" spans="1:16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1:16" x14ac:dyDescent="0.2">
      <c r="A113" s="88" t="s">
        <v>54</v>
      </c>
      <c r="B113" s="89"/>
      <c r="C113" s="93">
        <f>'Kops a'!C41</f>
        <v>0</v>
      </c>
      <c r="D113" s="50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1:16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111:H111"/>
    <mergeCell ref="C4:I4"/>
    <mergeCell ref="F12:K12"/>
    <mergeCell ref="J9:M9"/>
    <mergeCell ref="D8:L8"/>
    <mergeCell ref="A102:K102"/>
    <mergeCell ref="C105:H105"/>
    <mergeCell ref="C106:H106"/>
    <mergeCell ref="C110:H110"/>
  </mergeCells>
  <conditionalFormatting sqref="I14:J101 A14:G101">
    <cfRule type="cellIs" dxfId="15" priority="31" operator="equal">
      <formula>0</formula>
    </cfRule>
  </conditionalFormatting>
  <conditionalFormatting sqref="N9:O9 K14:P101 H14:H101">
    <cfRule type="cellIs" dxfId="14" priority="30" operator="equal">
      <formula>0</formula>
    </cfRule>
  </conditionalFormatting>
  <conditionalFormatting sqref="C2:I2">
    <cfRule type="cellIs" dxfId="13" priority="27" operator="equal">
      <formula>0</formula>
    </cfRule>
  </conditionalFormatting>
  <conditionalFormatting sqref="O10">
    <cfRule type="cellIs" dxfId="12" priority="26" operator="equal">
      <formula>"20__. gada __. _________"</formula>
    </cfRule>
  </conditionalFormatting>
  <conditionalFormatting sqref="A102:K102">
    <cfRule type="containsText" dxfId="11" priority="25" operator="containsText" text="Tiešās izmaksas kopā, t. sk. darba devēja sociālais nodoklis __.__% ">
      <formula>NOT(ISERROR(SEARCH("Tiešās izmaksas kopā, t. sk. darba devēja sociālais nodoklis __.__% ",A102)))</formula>
    </cfRule>
  </conditionalFormatting>
  <conditionalFormatting sqref="L102:P102">
    <cfRule type="cellIs" dxfId="10" priority="20" operator="equal">
      <formula>0</formula>
    </cfRule>
  </conditionalFormatting>
  <conditionalFormatting sqref="C4:I4">
    <cfRule type="cellIs" dxfId="9" priority="19" operator="equal">
      <formula>0</formula>
    </cfRule>
  </conditionalFormatting>
  <conditionalFormatting sqref="D5:L8">
    <cfRule type="cellIs" dxfId="8" priority="15" operator="equal">
      <formula>0</formula>
    </cfRule>
  </conditionalFormatting>
  <conditionalFormatting sqref="P10">
    <cfRule type="cellIs" dxfId="7" priority="11" operator="equal">
      <formula>"20__. gada __. _________"</formula>
    </cfRule>
  </conditionalFormatting>
  <conditionalFormatting sqref="C110:H110">
    <cfRule type="cellIs" dxfId="6" priority="8" operator="equal">
      <formula>0</formula>
    </cfRule>
  </conditionalFormatting>
  <conditionalFormatting sqref="C105:H105">
    <cfRule type="cellIs" dxfId="5" priority="7" operator="equal">
      <formula>0</formula>
    </cfRule>
  </conditionalFormatting>
  <conditionalFormatting sqref="C110:H110 C113 C105:H105">
    <cfRule type="cellIs" dxfId="4" priority="6" operator="equal">
      <formula>0</formula>
    </cfRule>
  </conditionalFormatting>
  <conditionalFormatting sqref="D1">
    <cfRule type="cellIs" dxfId="3" priority="5" operator="equal">
      <formula>0</formula>
    </cfRule>
  </conditionalFormatting>
  <conditionalFormatting sqref="A9">
    <cfRule type="containsText" dxfId="2" priority="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9C848299-F747-4D4C-BE47-58A1BBDB8A5B}">
            <xm:f>NOT(ISERROR(SEARCH("Tāme sastādīta ____. gada ___. ______________",A108)))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A108</xm:sqref>
        </x14:conditionalFormatting>
        <x14:conditionalFormatting xmlns:xm="http://schemas.microsoft.com/office/excel/2006/main">
          <x14:cfRule type="containsText" priority="9" operator="containsText" id="{1A9581D5-9790-4D5D-94E5-4E7B8C258AD0}">
            <xm:f>NOT(ISERROR(SEARCH("Sertifikāta Nr. _________________________________",A113)))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Kopt a</vt:lpstr>
      <vt:lpstr>Kops a</vt:lpstr>
      <vt:lpstr>1a</vt:lpstr>
      <vt:lpstr>2a</vt:lpstr>
      <vt:lpstr>3a</vt:lpstr>
      <vt:lpstr>4a</vt:lpstr>
      <vt:lpstr>5a</vt:lpstr>
      <vt:lpstr>6a</vt:lpstr>
      <vt:lpstr>7a</vt:lpstr>
      <vt:lpstr>8a</vt:lpstr>
      <vt:lpstr>9a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User</cp:lastModifiedBy>
  <cp:lastPrinted>2021-05-07T05:47:37Z</cp:lastPrinted>
  <dcterms:created xsi:type="dcterms:W3CDTF">2019-03-11T11:42:22Z</dcterms:created>
  <dcterms:modified xsi:type="dcterms:W3CDTF">2021-05-07T06:11:33Z</dcterms:modified>
</cp:coreProperties>
</file>