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ātera 53\Iepirkums\"/>
    </mc:Choice>
  </mc:AlternateContent>
  <xr:revisionPtr revIDLastSave="0" documentId="13_ncr:1_{7DA9BA3E-225C-4E9D-8AC4-EEF7E1A064BE}" xr6:coauthVersionLast="46" xr6:coauthVersionMax="46" xr10:uidLastSave="{00000000-0000-0000-0000-000000000000}"/>
  <bookViews>
    <workbookView xWindow="-108" yWindow="-108" windowWidth="23256" windowHeight="12576" tabRatio="846" activeTab="10" xr2:uid="{5D9A5C31-EB66-4807-93B2-F9DF804BDB8A}"/>
  </bookViews>
  <sheets>
    <sheet name="Pasūt Kopt a" sheetId="33" r:id="rId1"/>
    <sheet name="Kopt a" sheetId="1" r:id="rId2"/>
    <sheet name="Kops a" sheetId="2" r:id="rId3"/>
    <sheet name="1a" sheetId="3" r:id="rId4"/>
    <sheet name="2a" sheetId="4" r:id="rId5"/>
    <sheet name="3a" sheetId="5" r:id="rId6"/>
    <sheet name="4a" sheetId="6" r:id="rId7"/>
    <sheet name="5a" sheetId="7" r:id="rId8"/>
    <sheet name="6a" sheetId="8" r:id="rId9"/>
    <sheet name="7a" sheetId="9" r:id="rId10"/>
    <sheet name="8a" sheetId="10" r:id="rId11"/>
  </sheet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5" l="1"/>
  <c r="H84" i="10" l="1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J63" i="10"/>
  <c r="H62" i="10"/>
  <c r="J62" i="10" s="1"/>
  <c r="H61" i="10"/>
  <c r="J61" i="10" s="1"/>
  <c r="H60" i="10"/>
  <c r="J60" i="10" s="1"/>
  <c r="H59" i="10"/>
  <c r="J59" i="10" s="1"/>
  <c r="H58" i="10"/>
  <c r="J58" i="10" s="1"/>
  <c r="H57" i="10"/>
  <c r="H56" i="10"/>
  <c r="J56" i="10" s="1"/>
  <c r="H55" i="10"/>
  <c r="J55" i="10" s="1"/>
  <c r="H54" i="10"/>
  <c r="J54" i="10" s="1"/>
  <c r="H53" i="10"/>
  <c r="J53" i="10" s="1"/>
  <c r="H52" i="10"/>
  <c r="J52" i="10" s="1"/>
  <c r="H51" i="10"/>
  <c r="J51" i="10" s="1"/>
  <c r="H50" i="10"/>
  <c r="J50" i="10" s="1"/>
  <c r="H49" i="10"/>
  <c r="J49" i="10" s="1"/>
  <c r="H48" i="10"/>
  <c r="J48" i="10" s="1"/>
  <c r="H47" i="10"/>
  <c r="J47" i="10" s="1"/>
  <c r="H46" i="10"/>
  <c r="J46" i="10" s="1"/>
  <c r="H45" i="10"/>
  <c r="J45" i="10" s="1"/>
  <c r="H44" i="10"/>
  <c r="J44" i="10" s="1"/>
  <c r="H43" i="10"/>
  <c r="J43" i="10" s="1"/>
  <c r="H42" i="10"/>
  <c r="J42" i="10" s="1"/>
  <c r="H41" i="10"/>
  <c r="J41" i="10" s="1"/>
  <c r="H40" i="10"/>
  <c r="J40" i="10" s="1"/>
  <c r="H39" i="10"/>
  <c r="J39" i="10" s="1"/>
  <c r="H38" i="10"/>
  <c r="J38" i="10" s="1"/>
  <c r="H37" i="10"/>
  <c r="J37" i="10" s="1"/>
  <c r="H36" i="10"/>
  <c r="J36" i="10" s="1"/>
  <c r="H35" i="10"/>
  <c r="J35" i="10" s="1"/>
  <c r="H34" i="10"/>
  <c r="J34" i="10" s="1"/>
  <c r="H33" i="10"/>
  <c r="J33" i="10" s="1"/>
  <c r="H32" i="10"/>
  <c r="J32" i="10" s="1"/>
  <c r="H31" i="10"/>
  <c r="J31" i="10" s="1"/>
  <c r="H30" i="10"/>
  <c r="J30" i="10" s="1"/>
  <c r="H29" i="10"/>
  <c r="J29" i="10" s="1"/>
  <c r="H28" i="10"/>
  <c r="J28" i="10" s="1"/>
  <c r="H27" i="10"/>
  <c r="J27" i="10" s="1"/>
  <c r="H26" i="10"/>
  <c r="J26" i="10" s="1"/>
  <c r="H25" i="10"/>
  <c r="J25" i="10" s="1"/>
  <c r="H24" i="10"/>
  <c r="J24" i="10" s="1"/>
  <c r="H23" i="10"/>
  <c r="J23" i="10" s="1"/>
  <c r="H22" i="10"/>
  <c r="J22" i="10" s="1"/>
  <c r="H21" i="10"/>
  <c r="J21" i="10" s="1"/>
  <c r="H20" i="10"/>
  <c r="J20" i="10" s="1"/>
  <c r="H19" i="10"/>
  <c r="J19" i="10" s="1"/>
  <c r="H18" i="10"/>
  <c r="J18" i="10" s="1"/>
  <c r="H16" i="10"/>
  <c r="J16" i="10" s="1"/>
  <c r="H15" i="10"/>
  <c r="J15" i="10" s="1"/>
  <c r="H63" i="9"/>
  <c r="H60" i="9"/>
  <c r="H59" i="9"/>
  <c r="H62" i="9"/>
  <c r="H61" i="9"/>
  <c r="J84" i="10" l="1"/>
  <c r="I84" i="10"/>
  <c r="H72" i="9" l="1"/>
  <c r="J72" i="9" s="1"/>
  <c r="H71" i="9"/>
  <c r="H70" i="9"/>
  <c r="H69" i="9"/>
  <c r="J69" i="9" s="1"/>
  <c r="H68" i="9"/>
  <c r="H67" i="9"/>
  <c r="J67" i="9" s="1"/>
  <c r="H66" i="9"/>
  <c r="J66" i="9" s="1"/>
  <c r="H65" i="9"/>
  <c r="H64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J46" i="9" s="1"/>
  <c r="H45" i="9"/>
  <c r="J45" i="9" s="1"/>
  <c r="H44" i="9"/>
  <c r="J44" i="9" s="1"/>
  <c r="H43" i="9"/>
  <c r="J43" i="9" s="1"/>
  <c r="H42" i="9"/>
  <c r="J42" i="9" s="1"/>
  <c r="H41" i="9"/>
  <c r="J41" i="9" s="1"/>
  <c r="H40" i="9"/>
  <c r="J40" i="9" s="1"/>
  <c r="H39" i="9"/>
  <c r="J39" i="9" s="1"/>
  <c r="H38" i="9"/>
  <c r="J38" i="9" s="1"/>
  <c r="H37" i="9"/>
  <c r="J37" i="9" s="1"/>
  <c r="H36" i="9"/>
  <c r="J36" i="9" s="1"/>
  <c r="H35" i="9"/>
  <c r="J35" i="9" s="1"/>
  <c r="H34" i="9"/>
  <c r="J34" i="9" s="1"/>
  <c r="H33" i="9"/>
  <c r="J33" i="9" s="1"/>
  <c r="H32" i="9"/>
  <c r="J32" i="9" s="1"/>
  <c r="H31" i="9"/>
  <c r="J31" i="9" s="1"/>
  <c r="H30" i="9"/>
  <c r="J30" i="9" s="1"/>
  <c r="H29" i="9"/>
  <c r="J29" i="9" s="1"/>
  <c r="H28" i="9"/>
  <c r="J28" i="9" s="1"/>
  <c r="H27" i="9"/>
  <c r="J27" i="9" s="1"/>
  <c r="H26" i="9"/>
  <c r="J26" i="9" s="1"/>
  <c r="H25" i="9"/>
  <c r="J25" i="9" s="1"/>
  <c r="H23" i="9"/>
  <c r="J23" i="9" s="1"/>
  <c r="H22" i="9"/>
  <c r="J22" i="9" s="1"/>
  <c r="H21" i="9"/>
  <c r="J21" i="9" s="1"/>
  <c r="H20" i="9"/>
  <c r="J20" i="9" s="1"/>
  <c r="H19" i="9"/>
  <c r="J19" i="9" s="1"/>
  <c r="H18" i="9"/>
  <c r="J18" i="9" s="1"/>
  <c r="H17" i="9"/>
  <c r="J17" i="9" s="1"/>
  <c r="H15" i="9"/>
  <c r="J15" i="9" s="1"/>
  <c r="H31" i="8"/>
  <c r="J31" i="8" s="1"/>
  <c r="J30" i="8"/>
  <c r="J29" i="8"/>
  <c r="H28" i="8"/>
  <c r="J28" i="8" s="1"/>
  <c r="J27" i="8"/>
  <c r="J26" i="8"/>
  <c r="J25" i="8"/>
  <c r="H24" i="8"/>
  <c r="J24" i="8" s="1"/>
  <c r="E24" i="8"/>
  <c r="E28" i="8" s="1"/>
  <c r="J23" i="8"/>
  <c r="J22" i="8"/>
  <c r="E22" i="8"/>
  <c r="J21" i="8"/>
  <c r="E21" i="8"/>
  <c r="H20" i="8"/>
  <c r="J20" i="8" s="1"/>
  <c r="H19" i="8"/>
  <c r="J19" i="8" s="1"/>
  <c r="H18" i="8"/>
  <c r="J18" i="8" s="1"/>
  <c r="H16" i="8"/>
  <c r="J16" i="8" s="1"/>
  <c r="H15" i="8"/>
  <c r="J15" i="8" s="1"/>
  <c r="J25" i="7"/>
  <c r="J24" i="7"/>
  <c r="J23" i="7"/>
  <c r="H22" i="7"/>
  <c r="J22" i="7" s="1"/>
  <c r="J21" i="7"/>
  <c r="J20" i="7"/>
  <c r="J19" i="7"/>
  <c r="H18" i="7"/>
  <c r="J18" i="7" s="1"/>
  <c r="H16" i="7"/>
  <c r="J16" i="7" s="1"/>
  <c r="H15" i="7"/>
  <c r="J15" i="7" s="1"/>
  <c r="E18" i="7"/>
  <c r="E22" i="7" s="1"/>
  <c r="H104" i="6"/>
  <c r="J104" i="6" s="1"/>
  <c r="J103" i="6"/>
  <c r="J102" i="6"/>
  <c r="E102" i="6"/>
  <c r="H101" i="6"/>
  <c r="J101" i="6" s="1"/>
  <c r="E99" i="6"/>
  <c r="E97" i="6"/>
  <c r="E95" i="6"/>
  <c r="H94" i="6"/>
  <c r="H86" i="6"/>
  <c r="E86" i="6"/>
  <c r="E92" i="6" s="1"/>
  <c r="H81" i="6"/>
  <c r="H73" i="6"/>
  <c r="E73" i="6"/>
  <c r="E80" i="6" s="1"/>
  <c r="E69" i="6"/>
  <c r="H68" i="6"/>
  <c r="H66" i="6"/>
  <c r="H61" i="6"/>
  <c r="E61" i="6"/>
  <c r="E59" i="6"/>
  <c r="E58" i="6"/>
  <c r="E56" i="6"/>
  <c r="E55" i="6"/>
  <c r="E54" i="6"/>
  <c r="H53" i="6"/>
  <c r="E51" i="6"/>
  <c r="H50" i="6"/>
  <c r="H44" i="6"/>
  <c r="E44" i="6"/>
  <c r="E42" i="6"/>
  <c r="E41" i="6"/>
  <c r="E39" i="6"/>
  <c r="E38" i="6"/>
  <c r="E37" i="6"/>
  <c r="H36" i="6"/>
  <c r="E34" i="6"/>
  <c r="H33" i="6"/>
  <c r="H25" i="6"/>
  <c r="J25" i="6" s="1"/>
  <c r="E25" i="6"/>
  <c r="H23" i="6"/>
  <c r="J23" i="6" s="1"/>
  <c r="E23" i="6"/>
  <c r="H22" i="6"/>
  <c r="J22" i="6" s="1"/>
  <c r="H21" i="6"/>
  <c r="J21" i="6" s="1"/>
  <c r="H20" i="6"/>
  <c r="J20" i="6" s="1"/>
  <c r="H19" i="6"/>
  <c r="J19" i="6" s="1"/>
  <c r="H18" i="6"/>
  <c r="J18" i="6" s="1"/>
  <c r="H17" i="6"/>
  <c r="J17" i="6" s="1"/>
  <c r="H16" i="6"/>
  <c r="J16" i="6" s="1"/>
  <c r="H15" i="6"/>
  <c r="J15" i="6" s="1"/>
  <c r="H163" i="5"/>
  <c r="J163" i="5" s="1"/>
  <c r="H162" i="5"/>
  <c r="J162" i="5" s="1"/>
  <c r="H161" i="5"/>
  <c r="J161" i="5" s="1"/>
  <c r="J159" i="5"/>
  <c r="J158" i="5"/>
  <c r="H157" i="5"/>
  <c r="J157" i="5" s="1"/>
  <c r="J156" i="5"/>
  <c r="J155" i="5"/>
  <c r="H154" i="5"/>
  <c r="J154" i="5" s="1"/>
  <c r="E154" i="5"/>
  <c r="E157" i="5" s="1"/>
  <c r="J153" i="5"/>
  <c r="E152" i="5"/>
  <c r="H151" i="5"/>
  <c r="J151" i="5" s="1"/>
  <c r="J150" i="5"/>
  <c r="J149" i="5"/>
  <c r="J148" i="5"/>
  <c r="J147" i="5"/>
  <c r="J146" i="5"/>
  <c r="J145" i="5"/>
  <c r="H144" i="5"/>
  <c r="J144" i="5" s="1"/>
  <c r="J143" i="5"/>
  <c r="J142" i="5"/>
  <c r="H141" i="5"/>
  <c r="J141" i="5" s="1"/>
  <c r="J140" i="5"/>
  <c r="J139" i="5"/>
  <c r="H138" i="5"/>
  <c r="J138" i="5" s="1"/>
  <c r="E144" i="5"/>
  <c r="J137" i="5"/>
  <c r="J136" i="5"/>
  <c r="H135" i="5"/>
  <c r="J135" i="5" s="1"/>
  <c r="E135" i="5"/>
  <c r="E136" i="5" s="1"/>
  <c r="J134" i="5"/>
  <c r="E134" i="5"/>
  <c r="H133" i="5"/>
  <c r="J133" i="5" s="1"/>
  <c r="J132" i="5"/>
  <c r="J131" i="5"/>
  <c r="E131" i="5"/>
  <c r="H130" i="5"/>
  <c r="J130" i="5" s="1"/>
  <c r="J129" i="5"/>
  <c r="J128" i="5"/>
  <c r="J127" i="5"/>
  <c r="J126" i="5"/>
  <c r="H125" i="5"/>
  <c r="J125" i="5" s="1"/>
  <c r="J123" i="5"/>
  <c r="E123" i="5"/>
  <c r="J122" i="5"/>
  <c r="E122" i="5"/>
  <c r="H121" i="5"/>
  <c r="J121" i="5" s="1"/>
  <c r="J120" i="5"/>
  <c r="H119" i="5"/>
  <c r="J119" i="5" s="1"/>
  <c r="E120" i="5"/>
  <c r="J118" i="5"/>
  <c r="H117" i="5"/>
  <c r="J117" i="5" s="1"/>
  <c r="E118" i="5"/>
  <c r="J116" i="5"/>
  <c r="H115" i="5"/>
  <c r="J115" i="5" s="1"/>
  <c r="E116" i="5"/>
  <c r="J114" i="5"/>
  <c r="H113" i="5"/>
  <c r="J113" i="5" s="1"/>
  <c r="E114" i="5"/>
  <c r="J111" i="5"/>
  <c r="J110" i="5"/>
  <c r="H109" i="5"/>
  <c r="J109" i="5" s="1"/>
  <c r="E109" i="5"/>
  <c r="J108" i="5"/>
  <c r="J107" i="5"/>
  <c r="E107" i="5"/>
  <c r="H106" i="5"/>
  <c r="J106" i="5" s="1"/>
  <c r="J105" i="5"/>
  <c r="J104" i="5"/>
  <c r="J103" i="5"/>
  <c r="E102" i="5"/>
  <c r="J101" i="5"/>
  <c r="H100" i="5"/>
  <c r="J100" i="5" s="1"/>
  <c r="E100" i="5"/>
  <c r="J99" i="5"/>
  <c r="J98" i="5"/>
  <c r="E98" i="5"/>
  <c r="J97" i="5"/>
  <c r="E97" i="5"/>
  <c r="H96" i="5"/>
  <c r="J96" i="5" s="1"/>
  <c r="J94" i="5"/>
  <c r="J93" i="5"/>
  <c r="H92" i="5"/>
  <c r="J92" i="5" s="1"/>
  <c r="J91" i="5"/>
  <c r="J90" i="5"/>
  <c r="H89" i="5"/>
  <c r="J89" i="5" s="1"/>
  <c r="J88" i="5"/>
  <c r="J87" i="5"/>
  <c r="J86" i="5"/>
  <c r="J85" i="5"/>
  <c r="H84" i="5"/>
  <c r="J84" i="5" s="1"/>
  <c r="J83" i="5"/>
  <c r="J82" i="5"/>
  <c r="J80" i="5"/>
  <c r="H79" i="5"/>
  <c r="J79" i="5" s="1"/>
  <c r="J77" i="5"/>
  <c r="J76" i="5"/>
  <c r="H75" i="5"/>
  <c r="J75" i="5" s="1"/>
  <c r="J74" i="5"/>
  <c r="J73" i="5"/>
  <c r="H72" i="5"/>
  <c r="J72" i="5" s="1"/>
  <c r="J71" i="5"/>
  <c r="J70" i="5"/>
  <c r="J69" i="5"/>
  <c r="J68" i="5"/>
  <c r="H67" i="5"/>
  <c r="J67" i="5" s="1"/>
  <c r="J66" i="5"/>
  <c r="J65" i="5"/>
  <c r="H62" i="5"/>
  <c r="E60" i="5"/>
  <c r="H59" i="5"/>
  <c r="H55" i="5"/>
  <c r="H52" i="5"/>
  <c r="H47" i="5"/>
  <c r="H43" i="5"/>
  <c r="H42" i="5"/>
  <c r="H38" i="5"/>
  <c r="H37" i="5"/>
  <c r="E38" i="5"/>
  <c r="H33" i="5"/>
  <c r="H32" i="5"/>
  <c r="E35" i="5"/>
  <c r="H29" i="5"/>
  <c r="H28" i="5"/>
  <c r="E26" i="5"/>
  <c r="H25" i="5"/>
  <c r="E25" i="5"/>
  <c r="H24" i="5"/>
  <c r="H22" i="5"/>
  <c r="H21" i="5"/>
  <c r="H20" i="5"/>
  <c r="H19" i="5"/>
  <c r="H18" i="5"/>
  <c r="H17" i="5"/>
  <c r="H16" i="5"/>
  <c r="H15" i="5"/>
  <c r="H54" i="4"/>
  <c r="J54" i="4" s="1"/>
  <c r="H53" i="4"/>
  <c r="J53" i="4" s="1"/>
  <c r="H52" i="4"/>
  <c r="J52" i="4" s="1"/>
  <c r="J50" i="4"/>
  <c r="E50" i="4"/>
  <c r="J49" i="4"/>
  <c r="E49" i="4"/>
  <c r="H48" i="4"/>
  <c r="J48" i="4" s="1"/>
  <c r="J47" i="4"/>
  <c r="E47" i="4"/>
  <c r="H46" i="4"/>
  <c r="J46" i="4" s="1"/>
  <c r="J45" i="4"/>
  <c r="E45" i="4"/>
  <c r="H44" i="4"/>
  <c r="J44" i="4" s="1"/>
  <c r="J43" i="4"/>
  <c r="E43" i="4"/>
  <c r="H42" i="4"/>
  <c r="J42" i="4" s="1"/>
  <c r="J41" i="4"/>
  <c r="E41" i="4"/>
  <c r="H40" i="4"/>
  <c r="J40" i="4" s="1"/>
  <c r="J38" i="4"/>
  <c r="E37" i="4"/>
  <c r="H36" i="4"/>
  <c r="E34" i="4"/>
  <c r="H33" i="4"/>
  <c r="E31" i="4"/>
  <c r="E30" i="4"/>
  <c r="H29" i="4"/>
  <c r="E27" i="4"/>
  <c r="H26" i="4"/>
  <c r="E24" i="4"/>
  <c r="H23" i="4"/>
  <c r="H21" i="4"/>
  <c r="H20" i="4"/>
  <c r="H19" i="4"/>
  <c r="J19" i="4" s="1"/>
  <c r="H18" i="4"/>
  <c r="J18" i="4" s="1"/>
  <c r="H17" i="4"/>
  <c r="J17" i="4" s="1"/>
  <c r="H16" i="4"/>
  <c r="J16" i="4" s="1"/>
  <c r="H15" i="4"/>
  <c r="J15" i="4" s="1"/>
  <c r="H38" i="3"/>
  <c r="J38" i="3" s="1"/>
  <c r="H35" i="3"/>
  <c r="J35" i="3" s="1"/>
  <c r="H26" i="3"/>
  <c r="J26" i="3" s="1"/>
  <c r="H84" i="3"/>
  <c r="J84" i="3" s="1"/>
  <c r="J82" i="3"/>
  <c r="J81" i="3"/>
  <c r="E81" i="3"/>
  <c r="H80" i="3"/>
  <c r="J80" i="3" s="1"/>
  <c r="J79" i="3"/>
  <c r="E79" i="3"/>
  <c r="H78" i="3"/>
  <c r="J78" i="3" s="1"/>
  <c r="J77" i="3"/>
  <c r="J76" i="3"/>
  <c r="H75" i="3"/>
  <c r="J75" i="3" s="1"/>
  <c r="J74" i="3"/>
  <c r="J73" i="3"/>
  <c r="J72" i="3"/>
  <c r="H71" i="3"/>
  <c r="J71" i="3" s="1"/>
  <c r="J70" i="3"/>
  <c r="J69" i="3"/>
  <c r="J68" i="3"/>
  <c r="J67" i="3"/>
  <c r="H66" i="3"/>
  <c r="J66" i="3" s="1"/>
  <c r="J65" i="3"/>
  <c r="J64" i="3"/>
  <c r="J63" i="3"/>
  <c r="J62" i="3"/>
  <c r="H61" i="3"/>
  <c r="J61" i="3" s="1"/>
  <c r="E64" i="3"/>
  <c r="H59" i="3"/>
  <c r="J59" i="3" s="1"/>
  <c r="J58" i="3"/>
  <c r="J57" i="3"/>
  <c r="E57" i="3"/>
  <c r="H56" i="3"/>
  <c r="J56" i="3" s="1"/>
  <c r="J55" i="3"/>
  <c r="J54" i="3"/>
  <c r="H53" i="3"/>
  <c r="J53" i="3" s="1"/>
  <c r="E54" i="3"/>
  <c r="J52" i="3"/>
  <c r="E52" i="3"/>
  <c r="J51" i="3"/>
  <c r="E51" i="3"/>
  <c r="H50" i="3"/>
  <c r="J50" i="3" s="1"/>
  <c r="J49" i="3"/>
  <c r="J48" i="3"/>
  <c r="E48" i="3"/>
  <c r="J47" i="3"/>
  <c r="E47" i="3"/>
  <c r="H46" i="3"/>
  <c r="J46" i="3" s="1"/>
  <c r="H45" i="3"/>
  <c r="J45" i="3" s="1"/>
  <c r="J44" i="3"/>
  <c r="J43" i="3"/>
  <c r="E43" i="3"/>
  <c r="J42" i="3"/>
  <c r="E42" i="3"/>
  <c r="H41" i="3"/>
  <c r="J41" i="3" s="1"/>
  <c r="J40" i="3"/>
  <c r="J39" i="3"/>
  <c r="E39" i="3"/>
  <c r="J37" i="3"/>
  <c r="J36" i="3"/>
  <c r="E36" i="3"/>
  <c r="J34" i="3"/>
  <c r="J33" i="3"/>
  <c r="E33" i="3"/>
  <c r="H32" i="3"/>
  <c r="J32" i="3" s="1"/>
  <c r="J31" i="3"/>
  <c r="J30" i="3"/>
  <c r="H29" i="3"/>
  <c r="J29" i="3" s="1"/>
  <c r="E30" i="3"/>
  <c r="J28" i="3"/>
  <c r="J27" i="3"/>
  <c r="E27" i="3"/>
  <c r="J25" i="3"/>
  <c r="J24" i="3"/>
  <c r="H23" i="3"/>
  <c r="J23" i="3" s="1"/>
  <c r="H21" i="3"/>
  <c r="H20" i="3"/>
  <c r="J20" i="3" s="1"/>
  <c r="H19" i="3"/>
  <c r="J19" i="3" s="1"/>
  <c r="H18" i="3"/>
  <c r="J18" i="3" s="1"/>
  <c r="H17" i="3"/>
  <c r="J17" i="3" s="1"/>
  <c r="H16" i="3"/>
  <c r="J16" i="3" s="1"/>
  <c r="H15" i="3"/>
  <c r="J15" i="3" s="1"/>
  <c r="I68" i="9" l="1"/>
  <c r="J68" i="9"/>
  <c r="J71" i="9"/>
  <c r="I71" i="9"/>
  <c r="E29" i="8"/>
  <c r="E25" i="8"/>
  <c r="E26" i="8"/>
  <c r="E23" i="7"/>
  <c r="E24" i="7"/>
  <c r="E19" i="7"/>
  <c r="E20" i="7"/>
  <c r="E79" i="6"/>
  <c r="E77" i="6"/>
  <c r="E78" i="6"/>
  <c r="E90" i="6"/>
  <c r="E110" i="5"/>
  <c r="E79" i="5"/>
  <c r="E92" i="5" s="1"/>
  <c r="E39" i="5"/>
  <c r="E103" i="5"/>
  <c r="E101" i="5"/>
  <c r="E139" i="5"/>
  <c r="E105" i="5"/>
  <c r="E53" i="5"/>
  <c r="E158" i="5"/>
  <c r="E149" i="5"/>
  <c r="E146" i="5"/>
  <c r="E150" i="5"/>
  <c r="E147" i="5"/>
  <c r="E145" i="5"/>
  <c r="E30" i="5"/>
  <c r="E33" i="5"/>
  <c r="E49" i="5"/>
  <c r="E51" i="5"/>
  <c r="E29" i="5"/>
  <c r="E48" i="5"/>
  <c r="E155" i="5"/>
  <c r="E76" i="3"/>
  <c r="E69" i="3"/>
  <c r="E24" i="3"/>
  <c r="E63" i="3"/>
  <c r="E67" i="3"/>
  <c r="E62" i="3"/>
  <c r="E68" i="3"/>
  <c r="C175" i="5"/>
  <c r="C172" i="5"/>
  <c r="C167" i="5"/>
  <c r="C116" i="6"/>
  <c r="C113" i="6"/>
  <c r="C108" i="6"/>
  <c r="C37" i="7"/>
  <c r="C34" i="7"/>
  <c r="C29" i="7"/>
  <c r="C43" i="8"/>
  <c r="C40" i="8"/>
  <c r="C35" i="8"/>
  <c r="C84" i="9"/>
  <c r="C81" i="9"/>
  <c r="C76" i="9"/>
  <c r="C96" i="10"/>
  <c r="C93" i="10"/>
  <c r="C88" i="10"/>
  <c r="C66" i="4"/>
  <c r="C63" i="4"/>
  <c r="C58" i="4"/>
  <c r="C96" i="3"/>
  <c r="C93" i="3"/>
  <c r="C88" i="3"/>
  <c r="A35" i="2"/>
  <c r="A170" i="5" s="1"/>
  <c r="P10" i="5" s="1"/>
  <c r="E93" i="5" l="1"/>
  <c r="E45" i="5"/>
  <c r="E44" i="5"/>
  <c r="E65" i="5"/>
  <c r="E67" i="5"/>
  <c r="E69" i="5" s="1"/>
  <c r="E75" i="5"/>
  <c r="E76" i="5" s="1"/>
  <c r="E82" i="5"/>
  <c r="E86" i="5"/>
  <c r="E142" i="5"/>
  <c r="E56" i="5"/>
  <c r="E72" i="3"/>
  <c r="E73" i="3"/>
  <c r="A91" i="3"/>
  <c r="P10" i="3" s="1"/>
  <c r="A91" i="10"/>
  <c r="P10" i="10" s="1"/>
  <c r="A38" i="8"/>
  <c r="P10" i="8" s="1"/>
  <c r="A111" i="6"/>
  <c r="P10" i="6" s="1"/>
  <c r="A61" i="4"/>
  <c r="P10" i="4" s="1"/>
  <c r="A79" i="9"/>
  <c r="P10" i="9" s="1"/>
  <c r="A32" i="7"/>
  <c r="P10" i="7" s="1"/>
  <c r="D9" i="2"/>
  <c r="D8" i="2"/>
  <c r="D7" i="2"/>
  <c r="D6" i="2"/>
  <c r="E71" i="5" l="1"/>
  <c r="E68" i="5"/>
  <c r="M68" i="5" s="1"/>
  <c r="E72" i="5"/>
  <c r="E73" i="5" s="1"/>
  <c r="E89" i="5"/>
  <c r="N89" i="5" s="1"/>
  <c r="E85" i="5"/>
  <c r="N85" i="5" s="1"/>
  <c r="E88" i="5"/>
  <c r="L88" i="5" s="1"/>
  <c r="N87" i="5"/>
  <c r="D7" i="10"/>
  <c r="D7" i="9"/>
  <c r="D7" i="8"/>
  <c r="D7" i="7"/>
  <c r="D7" i="6"/>
  <c r="D7" i="5"/>
  <c r="D7" i="4"/>
  <c r="D8" i="10"/>
  <c r="D8" i="9"/>
  <c r="D8" i="8"/>
  <c r="D8" i="7"/>
  <c r="D8" i="6"/>
  <c r="D8" i="5"/>
  <c r="D8" i="4"/>
  <c r="D5" i="10"/>
  <c r="D5" i="9"/>
  <c r="D5" i="8"/>
  <c r="D5" i="7"/>
  <c r="D5" i="6"/>
  <c r="D5" i="5"/>
  <c r="D5" i="4"/>
  <c r="D6" i="10"/>
  <c r="D6" i="9"/>
  <c r="D6" i="8"/>
  <c r="D6" i="7"/>
  <c r="D6" i="6"/>
  <c r="D6" i="5"/>
  <c r="D6" i="4"/>
  <c r="D6" i="3"/>
  <c r="D7" i="3"/>
  <c r="D5" i="3"/>
  <c r="D8" i="3"/>
  <c r="L26" i="6"/>
  <c r="L30" i="6"/>
  <c r="L48" i="6"/>
  <c r="L52" i="6"/>
  <c r="L71" i="6"/>
  <c r="L73" i="6"/>
  <c r="L77" i="6"/>
  <c r="L81" i="6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1" i="4"/>
  <c r="N42" i="4"/>
  <c r="N43" i="4"/>
  <c r="N45" i="4"/>
  <c r="N46" i="4"/>
  <c r="N47" i="4"/>
  <c r="N49" i="4"/>
  <c r="N50" i="4"/>
  <c r="N51" i="4"/>
  <c r="N52" i="4"/>
  <c r="N53" i="4"/>
  <c r="N15" i="5"/>
  <c r="N16" i="5"/>
  <c r="N17" i="5"/>
  <c r="N19" i="5"/>
  <c r="N20" i="5"/>
  <c r="N21" i="5"/>
  <c r="N23" i="5"/>
  <c r="N25" i="5"/>
  <c r="N26" i="5"/>
  <c r="N27" i="5"/>
  <c r="N29" i="5"/>
  <c r="N30" i="5"/>
  <c r="N31" i="5"/>
  <c r="N33" i="5"/>
  <c r="N34" i="5"/>
  <c r="N35" i="5"/>
  <c r="N37" i="5"/>
  <c r="N38" i="5"/>
  <c r="N39" i="5"/>
  <c r="N41" i="5"/>
  <c r="N43" i="5"/>
  <c r="N44" i="5"/>
  <c r="N45" i="5"/>
  <c r="N47" i="5"/>
  <c r="N48" i="5"/>
  <c r="N49" i="5"/>
  <c r="N51" i="5"/>
  <c r="N52" i="5"/>
  <c r="N53" i="5"/>
  <c r="N55" i="5"/>
  <c r="N56" i="5"/>
  <c r="N57" i="5"/>
  <c r="N58" i="5"/>
  <c r="N59" i="5"/>
  <c r="N61" i="5"/>
  <c r="N62" i="5"/>
  <c r="N63" i="5"/>
  <c r="N65" i="5"/>
  <c r="N66" i="5"/>
  <c r="N67" i="5"/>
  <c r="N69" i="5"/>
  <c r="N70" i="5"/>
  <c r="N71" i="5"/>
  <c r="N75" i="5"/>
  <c r="N77" i="5"/>
  <c r="N79" i="5"/>
  <c r="N80" i="5"/>
  <c r="N81" i="5"/>
  <c r="N83" i="5"/>
  <c r="N84" i="5"/>
  <c r="N92" i="5"/>
  <c r="N93" i="5"/>
  <c r="N95" i="5"/>
  <c r="N97" i="5"/>
  <c r="N98" i="5"/>
  <c r="N99" i="5"/>
  <c r="N101" i="5"/>
  <c r="N102" i="5"/>
  <c r="N103" i="5"/>
  <c r="N105" i="5"/>
  <c r="N106" i="5"/>
  <c r="N107" i="5"/>
  <c r="N109" i="5"/>
  <c r="N110" i="5"/>
  <c r="N111" i="5"/>
  <c r="N112" i="5"/>
  <c r="N113" i="5"/>
  <c r="N115" i="5"/>
  <c r="N116" i="5"/>
  <c r="N117" i="5"/>
  <c r="N119" i="5"/>
  <c r="N120" i="5"/>
  <c r="N121" i="5"/>
  <c r="N123" i="5"/>
  <c r="N125" i="5"/>
  <c r="N126" i="5"/>
  <c r="N127" i="5"/>
  <c r="N129" i="5"/>
  <c r="N130" i="5"/>
  <c r="N131" i="5"/>
  <c r="N133" i="5"/>
  <c r="N134" i="5"/>
  <c r="N135" i="5"/>
  <c r="N137" i="5"/>
  <c r="N138" i="5"/>
  <c r="N139" i="5"/>
  <c r="N141" i="5"/>
  <c r="N142" i="5"/>
  <c r="N143" i="5"/>
  <c r="N145" i="5"/>
  <c r="N146" i="5"/>
  <c r="N147" i="5"/>
  <c r="N149" i="5"/>
  <c r="N150" i="5"/>
  <c r="N151" i="5"/>
  <c r="N153" i="5"/>
  <c r="N154" i="5"/>
  <c r="N155" i="5"/>
  <c r="N157" i="5"/>
  <c r="N158" i="5"/>
  <c r="N159" i="5"/>
  <c r="N160" i="5"/>
  <c r="N161" i="5"/>
  <c r="N163" i="5"/>
  <c r="N14" i="4"/>
  <c r="C22" i="2"/>
  <c r="C21" i="2"/>
  <c r="C20" i="2"/>
  <c r="C19" i="2"/>
  <c r="C18" i="2"/>
  <c r="C17" i="2"/>
  <c r="C16" i="2"/>
  <c r="C15" i="2"/>
  <c r="L103" i="6"/>
  <c r="L163" i="5"/>
  <c r="N162" i="5"/>
  <c r="L162" i="5"/>
  <c r="M162" i="5"/>
  <c r="L161" i="5"/>
  <c r="L160" i="5"/>
  <c r="L159" i="5"/>
  <c r="L158" i="5"/>
  <c r="L157" i="5"/>
  <c r="N156" i="5"/>
  <c r="L156" i="5"/>
  <c r="M156" i="5"/>
  <c r="L155" i="5"/>
  <c r="L154" i="5"/>
  <c r="L153" i="5"/>
  <c r="N152" i="5"/>
  <c r="L152" i="5"/>
  <c r="L151" i="5"/>
  <c r="L150" i="5"/>
  <c r="L149" i="5"/>
  <c r="N148" i="5"/>
  <c r="L148" i="5"/>
  <c r="M148" i="5"/>
  <c r="L147" i="5"/>
  <c r="L146" i="5"/>
  <c r="L145" i="5"/>
  <c r="N144" i="5"/>
  <c r="L144" i="5"/>
  <c r="L143" i="5"/>
  <c r="L142" i="5"/>
  <c r="L141" i="5"/>
  <c r="N140" i="5"/>
  <c r="L140" i="5"/>
  <c r="M140" i="5"/>
  <c r="L139" i="5"/>
  <c r="L138" i="5"/>
  <c r="L137" i="5"/>
  <c r="N136" i="5"/>
  <c r="L136" i="5"/>
  <c r="L135" i="5"/>
  <c r="L134" i="5"/>
  <c r="L133" i="5"/>
  <c r="N132" i="5"/>
  <c r="L132" i="5"/>
  <c r="M132" i="5"/>
  <c r="L131" i="5"/>
  <c r="L130" i="5"/>
  <c r="L129" i="5"/>
  <c r="N128" i="5"/>
  <c r="L128" i="5"/>
  <c r="L127" i="5"/>
  <c r="L126" i="5"/>
  <c r="L125" i="5"/>
  <c r="N124" i="5"/>
  <c r="L124" i="5"/>
  <c r="M124" i="5"/>
  <c r="L123" i="5"/>
  <c r="N122" i="5"/>
  <c r="L122" i="5"/>
  <c r="L121" i="5"/>
  <c r="L120" i="5"/>
  <c r="L119" i="5"/>
  <c r="N118" i="5"/>
  <c r="L118" i="5"/>
  <c r="M118" i="5"/>
  <c r="L117" i="5"/>
  <c r="L116" i="5"/>
  <c r="L115" i="5"/>
  <c r="N114" i="5"/>
  <c r="L114" i="5"/>
  <c r="L113" i="5"/>
  <c r="O113" i="5"/>
  <c r="L112" i="5"/>
  <c r="L111" i="5"/>
  <c r="O111" i="5"/>
  <c r="L110" i="5"/>
  <c r="L109" i="5"/>
  <c r="N108" i="5"/>
  <c r="L108" i="5"/>
  <c r="L107" i="5"/>
  <c r="L106" i="5"/>
  <c r="O106" i="5"/>
  <c r="L105" i="5"/>
  <c r="N104" i="5"/>
  <c r="L104" i="5"/>
  <c r="M104" i="5"/>
  <c r="L103" i="5"/>
  <c r="L102" i="5"/>
  <c r="L101" i="5"/>
  <c r="N100" i="5"/>
  <c r="L100" i="5"/>
  <c r="O100" i="5"/>
  <c r="L99" i="5"/>
  <c r="L98" i="5"/>
  <c r="L97" i="5"/>
  <c r="N96" i="5"/>
  <c r="L96" i="5"/>
  <c r="L95" i="5"/>
  <c r="O95" i="5"/>
  <c r="N94" i="5"/>
  <c r="L94" i="5"/>
  <c r="M94" i="5"/>
  <c r="L93" i="5"/>
  <c r="O93" i="5"/>
  <c r="L92" i="5"/>
  <c r="L91" i="5"/>
  <c r="L89" i="5"/>
  <c r="L87" i="5"/>
  <c r="N86" i="5"/>
  <c r="L86" i="5"/>
  <c r="L85" i="5"/>
  <c r="L84" i="5"/>
  <c r="O84" i="5"/>
  <c r="L83" i="5"/>
  <c r="N82" i="5"/>
  <c r="L82" i="5"/>
  <c r="M82" i="5"/>
  <c r="L81" i="5"/>
  <c r="L80" i="5"/>
  <c r="O80" i="5"/>
  <c r="L79" i="5"/>
  <c r="N78" i="5"/>
  <c r="L78" i="5"/>
  <c r="M78" i="5"/>
  <c r="L77" i="5"/>
  <c r="N76" i="5"/>
  <c r="L76" i="5"/>
  <c r="M76" i="5"/>
  <c r="L75" i="5"/>
  <c r="L74" i="5"/>
  <c r="O74" i="5"/>
  <c r="N72" i="5"/>
  <c r="L72" i="5"/>
  <c r="L71" i="5"/>
  <c r="L70" i="5"/>
  <c r="O70" i="5"/>
  <c r="L69" i="5"/>
  <c r="L68" i="5"/>
  <c r="L67" i="5"/>
  <c r="L66" i="5"/>
  <c r="O66" i="5"/>
  <c r="L65" i="5"/>
  <c r="N64" i="5"/>
  <c r="L64" i="5"/>
  <c r="M64" i="5"/>
  <c r="L63" i="5"/>
  <c r="L62" i="5"/>
  <c r="O62" i="5"/>
  <c r="L61" i="5"/>
  <c r="N60" i="5"/>
  <c r="L60" i="5"/>
  <c r="M60" i="5"/>
  <c r="L59" i="5"/>
  <c r="L58" i="5"/>
  <c r="O58" i="5"/>
  <c r="L57" i="5"/>
  <c r="L56" i="5"/>
  <c r="O56" i="5"/>
  <c r="L55" i="5"/>
  <c r="N54" i="5"/>
  <c r="L54" i="5"/>
  <c r="M54" i="5"/>
  <c r="L53" i="5"/>
  <c r="L52" i="5"/>
  <c r="O52" i="5"/>
  <c r="L51" i="5"/>
  <c r="N50" i="5"/>
  <c r="L50" i="5"/>
  <c r="M50" i="5"/>
  <c r="L49" i="5"/>
  <c r="L48" i="5"/>
  <c r="O48" i="5"/>
  <c r="L47" i="5"/>
  <c r="N46" i="5"/>
  <c r="L46" i="5"/>
  <c r="M46" i="5"/>
  <c r="L45" i="5"/>
  <c r="L44" i="5"/>
  <c r="O44" i="5"/>
  <c r="L43" i="5"/>
  <c r="N42" i="5"/>
  <c r="L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N28" i="5"/>
  <c r="L28" i="5"/>
  <c r="L27" i="5"/>
  <c r="L26" i="5"/>
  <c r="O26" i="5"/>
  <c r="L25" i="5"/>
  <c r="N24" i="5"/>
  <c r="L24" i="5"/>
  <c r="M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N54" i="4"/>
  <c r="L54" i="4"/>
  <c r="L53" i="4"/>
  <c r="L52" i="4"/>
  <c r="L51" i="4"/>
  <c r="O51" i="4"/>
  <c r="L50" i="4"/>
  <c r="L49" i="4"/>
  <c r="N48" i="4"/>
  <c r="L48" i="4"/>
  <c r="L47" i="4"/>
  <c r="L46" i="4"/>
  <c r="L45" i="4"/>
  <c r="N44" i="4"/>
  <c r="L44" i="4"/>
  <c r="L43" i="4"/>
  <c r="L42" i="4"/>
  <c r="L41" i="4"/>
  <c r="N40" i="4"/>
  <c r="L40" i="4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N68" i="5" l="1"/>
  <c r="N74" i="5"/>
  <c r="L73" i="5"/>
  <c r="N73" i="5"/>
  <c r="N88" i="5"/>
  <c r="O88" i="5"/>
  <c r="N91" i="5"/>
  <c r="E90" i="5"/>
  <c r="O90" i="5" s="1"/>
  <c r="L30" i="8"/>
  <c r="L26" i="8"/>
  <c r="L80" i="10"/>
  <c r="L76" i="10"/>
  <c r="L72" i="10"/>
  <c r="L68" i="10"/>
  <c r="L64" i="10"/>
  <c r="L62" i="10"/>
  <c r="L58" i="10"/>
  <c r="L54" i="10"/>
  <c r="L50" i="10"/>
  <c r="L46" i="10"/>
  <c r="L42" i="10"/>
  <c r="L38" i="10"/>
  <c r="L34" i="10"/>
  <c r="L30" i="10"/>
  <c r="L26" i="10"/>
  <c r="N19" i="10"/>
  <c r="O76" i="10"/>
  <c r="O68" i="10"/>
  <c r="O38" i="10"/>
  <c r="O54" i="10"/>
  <c r="O30" i="6"/>
  <c r="O30" i="10"/>
  <c r="O46" i="10"/>
  <c r="O62" i="10"/>
  <c r="O26" i="8"/>
  <c r="O103" i="6"/>
  <c r="O91" i="6"/>
  <c r="O87" i="6"/>
  <c r="O81" i="6"/>
  <c r="O56" i="6"/>
  <c r="O52" i="6"/>
  <c r="O42" i="6"/>
  <c r="O38" i="6"/>
  <c r="O34" i="6"/>
  <c r="L22" i="10"/>
  <c r="L18" i="10"/>
  <c r="L16" i="10"/>
  <c r="L20" i="9"/>
  <c r="L16" i="9"/>
  <c r="L22" i="8"/>
  <c r="L18" i="8"/>
  <c r="L16" i="8"/>
  <c r="L20" i="7"/>
  <c r="L20" i="6"/>
  <c r="L16" i="6"/>
  <c r="N80" i="10"/>
  <c r="N76" i="10"/>
  <c r="N72" i="10"/>
  <c r="N68" i="10"/>
  <c r="N64" i="10"/>
  <c r="N62" i="10"/>
  <c r="N58" i="10"/>
  <c r="N54" i="10"/>
  <c r="N50" i="10"/>
  <c r="N46" i="10"/>
  <c r="N42" i="10"/>
  <c r="N38" i="10"/>
  <c r="N34" i="10"/>
  <c r="N30" i="10"/>
  <c r="N26" i="10"/>
  <c r="N30" i="8"/>
  <c r="N26" i="8"/>
  <c r="N97" i="6"/>
  <c r="N93" i="6"/>
  <c r="N73" i="6"/>
  <c r="N71" i="6"/>
  <c r="N67" i="6"/>
  <c r="N66" i="6"/>
  <c r="N48" i="6"/>
  <c r="N44" i="6"/>
  <c r="N14" i="8"/>
  <c r="M16" i="9"/>
  <c r="O18" i="8"/>
  <c r="O20" i="9"/>
  <c r="O22" i="8"/>
  <c r="N22" i="10"/>
  <c r="N18" i="10"/>
  <c r="N16" i="10"/>
  <c r="N20" i="9"/>
  <c r="N16" i="9"/>
  <c r="N22" i="8"/>
  <c r="N18" i="8"/>
  <c r="N16" i="8"/>
  <c r="N20" i="7"/>
  <c r="N20" i="6"/>
  <c r="N16" i="6"/>
  <c r="K50" i="9"/>
  <c r="L84" i="10"/>
  <c r="L82" i="10"/>
  <c r="L78" i="10"/>
  <c r="L74" i="10"/>
  <c r="L70" i="10"/>
  <c r="L66" i="10"/>
  <c r="L60" i="10"/>
  <c r="L56" i="10"/>
  <c r="L52" i="10"/>
  <c r="L48" i="10"/>
  <c r="L44" i="10"/>
  <c r="L40" i="10"/>
  <c r="L36" i="10"/>
  <c r="L32" i="10"/>
  <c r="L28" i="10"/>
  <c r="L24" i="10"/>
  <c r="L30" i="9"/>
  <c r="N17" i="10"/>
  <c r="L73" i="10"/>
  <c r="L59" i="10"/>
  <c r="L43" i="10"/>
  <c r="N66" i="9"/>
  <c r="L42" i="9"/>
  <c r="L38" i="9"/>
  <c r="N26" i="9"/>
  <c r="N103" i="6"/>
  <c r="L97" i="6"/>
  <c r="L93" i="6"/>
  <c r="N81" i="6"/>
  <c r="N77" i="6"/>
  <c r="L67" i="6"/>
  <c r="L66" i="6"/>
  <c r="N52" i="6"/>
  <c r="L44" i="6"/>
  <c r="N30" i="6"/>
  <c r="N26" i="6"/>
  <c r="K22" i="7"/>
  <c r="N91" i="6"/>
  <c r="L91" i="6"/>
  <c r="N87" i="6"/>
  <c r="L87" i="6"/>
  <c r="N62" i="6"/>
  <c r="L62" i="6"/>
  <c r="N56" i="6"/>
  <c r="L56" i="6"/>
  <c r="N42" i="6"/>
  <c r="L42" i="6"/>
  <c r="N38" i="6"/>
  <c r="L38" i="6"/>
  <c r="N34" i="6"/>
  <c r="L34" i="6"/>
  <c r="O44" i="6"/>
  <c r="M93" i="6"/>
  <c r="O48" i="6"/>
  <c r="N72" i="9"/>
  <c r="L72" i="9"/>
  <c r="L68" i="9"/>
  <c r="N68" i="9"/>
  <c r="N64" i="9"/>
  <c r="L64" i="9"/>
  <c r="L60" i="9"/>
  <c r="N56" i="9"/>
  <c r="L56" i="9"/>
  <c r="L52" i="9"/>
  <c r="N52" i="9"/>
  <c r="N48" i="9"/>
  <c r="L48" i="9"/>
  <c r="L44" i="9"/>
  <c r="N44" i="9"/>
  <c r="N40" i="9"/>
  <c r="L40" i="9"/>
  <c r="L36" i="9"/>
  <c r="N36" i="9"/>
  <c r="N32" i="9"/>
  <c r="L32" i="9"/>
  <c r="N28" i="9"/>
  <c r="L28" i="9"/>
  <c r="L24" i="9"/>
  <c r="M32" i="9"/>
  <c r="O68" i="9"/>
  <c r="O44" i="9"/>
  <c r="M24" i="9"/>
  <c r="O40" i="9"/>
  <c r="O56" i="9"/>
  <c r="K75" i="6"/>
  <c r="L20" i="10"/>
  <c r="N22" i="9"/>
  <c r="L18" i="9"/>
  <c r="L24" i="7"/>
  <c r="N24" i="7"/>
  <c r="L83" i="10"/>
  <c r="K83" i="10"/>
  <c r="L81" i="10"/>
  <c r="L69" i="10"/>
  <c r="L65" i="10"/>
  <c r="L55" i="10"/>
  <c r="K55" i="10"/>
  <c r="L51" i="10"/>
  <c r="M51" i="10"/>
  <c r="L39" i="10"/>
  <c r="L35" i="10"/>
  <c r="M35" i="10"/>
  <c r="L23" i="10"/>
  <c r="L19" i="10"/>
  <c r="L57" i="9"/>
  <c r="L31" i="10"/>
  <c r="L63" i="10"/>
  <c r="L47" i="10"/>
  <c r="L77" i="10"/>
  <c r="K18" i="7"/>
  <c r="K89" i="6"/>
  <c r="N79" i="10"/>
  <c r="N71" i="10"/>
  <c r="N57" i="10"/>
  <c r="N49" i="10"/>
  <c r="N33" i="10"/>
  <c r="N27" i="9"/>
  <c r="N69" i="9"/>
  <c r="M51" i="4"/>
  <c r="K15" i="10"/>
  <c r="K39" i="9"/>
  <c r="K56" i="9"/>
  <c r="K67" i="9"/>
  <c r="K29" i="10"/>
  <c r="K37" i="10"/>
  <c r="K45" i="10"/>
  <c r="K53" i="10"/>
  <c r="K61" i="10"/>
  <c r="K67" i="10"/>
  <c r="K75" i="10"/>
  <c r="O97" i="6"/>
  <c r="L75" i="10"/>
  <c r="L67" i="10"/>
  <c r="L61" i="10"/>
  <c r="L53" i="10"/>
  <c r="L45" i="10"/>
  <c r="L37" i="10"/>
  <c r="L29" i="10"/>
  <c r="L21" i="10"/>
  <c r="L15" i="10"/>
  <c r="L47" i="9"/>
  <c r="M22" i="4"/>
  <c r="M40" i="4"/>
  <c r="O40" i="4"/>
  <c r="O49" i="4"/>
  <c r="M15" i="4"/>
  <c r="O15" i="4"/>
  <c r="O23" i="4"/>
  <c r="M25" i="4"/>
  <c r="O25" i="4"/>
  <c r="M34" i="4"/>
  <c r="O34" i="4"/>
  <c r="O42" i="4"/>
  <c r="M19" i="4"/>
  <c r="O19" i="4"/>
  <c r="P19" i="4" s="1"/>
  <c r="M20" i="4"/>
  <c r="P20" i="4" s="1"/>
  <c r="O20" i="4"/>
  <c r="O21" i="4"/>
  <c r="O28" i="4"/>
  <c r="M29" i="4"/>
  <c r="O29" i="4"/>
  <c r="M30" i="4"/>
  <c r="O30" i="4"/>
  <c r="O31" i="4"/>
  <c r="P31" i="4" s="1"/>
  <c r="M42" i="4"/>
  <c r="P42" i="4" s="1"/>
  <c r="O45" i="4"/>
  <c r="O46" i="4"/>
  <c r="M47" i="4"/>
  <c r="O47" i="4"/>
  <c r="M48" i="4"/>
  <c r="O52" i="4"/>
  <c r="M53" i="4"/>
  <c r="O53" i="4"/>
  <c r="M54" i="4"/>
  <c r="M23" i="5"/>
  <c r="O23" i="5"/>
  <c r="O24" i="5"/>
  <c r="O37" i="5"/>
  <c r="M39" i="5"/>
  <c r="O39" i="5"/>
  <c r="P39" i="5" s="1"/>
  <c r="O40" i="5"/>
  <c r="O51" i="5"/>
  <c r="M53" i="5"/>
  <c r="O53" i="5"/>
  <c r="P53" i="5" s="1"/>
  <c r="O54" i="5"/>
  <c r="O65" i="5"/>
  <c r="M67" i="5"/>
  <c r="P67" i="5" s="1"/>
  <c r="O67" i="5"/>
  <c r="O68" i="5"/>
  <c r="O79" i="5"/>
  <c r="M81" i="5"/>
  <c r="P81" i="5" s="1"/>
  <c r="O81" i="5"/>
  <c r="O82" i="5"/>
  <c r="O94" i="5"/>
  <c r="O104" i="5"/>
  <c r="M112" i="5"/>
  <c r="O119" i="5"/>
  <c r="M120" i="5"/>
  <c r="O125" i="5"/>
  <c r="M126" i="5"/>
  <c r="O133" i="5"/>
  <c r="M134" i="5"/>
  <c r="O141" i="5"/>
  <c r="M142" i="5"/>
  <c r="O149" i="5"/>
  <c r="M150" i="5"/>
  <c r="O157" i="5"/>
  <c r="M158" i="5"/>
  <c r="O163" i="5"/>
  <c r="O25" i="5"/>
  <c r="M27" i="5"/>
  <c r="O27" i="5"/>
  <c r="O28" i="5"/>
  <c r="M41" i="5"/>
  <c r="O41" i="5"/>
  <c r="P41" i="5" s="1"/>
  <c r="O42" i="5"/>
  <c r="O55" i="5"/>
  <c r="M57" i="5"/>
  <c r="O57" i="5"/>
  <c r="O69" i="5"/>
  <c r="M71" i="5"/>
  <c r="O71" i="5"/>
  <c r="O72" i="5"/>
  <c r="O83" i="5"/>
  <c r="M85" i="5"/>
  <c r="O85" i="5"/>
  <c r="P85" i="5" s="1"/>
  <c r="O86" i="5"/>
  <c r="O105" i="5"/>
  <c r="M107" i="5"/>
  <c r="O107" i="5"/>
  <c r="O108" i="5"/>
  <c r="O114" i="5"/>
  <c r="M121" i="5"/>
  <c r="O121" i="5"/>
  <c r="O122" i="5"/>
  <c r="M127" i="5"/>
  <c r="O127" i="5"/>
  <c r="O128" i="5"/>
  <c r="M135" i="5"/>
  <c r="P135" i="5" s="1"/>
  <c r="O135" i="5"/>
  <c r="O136" i="5"/>
  <c r="M143" i="5"/>
  <c r="O143" i="5"/>
  <c r="O144" i="5"/>
  <c r="M151" i="5"/>
  <c r="O151" i="5"/>
  <c r="O152" i="5"/>
  <c r="M159" i="5"/>
  <c r="O159" i="5"/>
  <c r="M39" i="4"/>
  <c r="O39" i="4"/>
  <c r="M16" i="4"/>
  <c r="P16" i="4" s="1"/>
  <c r="O16" i="4"/>
  <c r="O24" i="4"/>
  <c r="O35" i="4"/>
  <c r="O41" i="4"/>
  <c r="O50" i="4"/>
  <c r="O15" i="5"/>
  <c r="M17" i="5"/>
  <c r="O17" i="5"/>
  <c r="O18" i="5"/>
  <c r="O29" i="5"/>
  <c r="M31" i="5"/>
  <c r="O31" i="5"/>
  <c r="O32" i="5"/>
  <c r="O43" i="5"/>
  <c r="M45" i="5"/>
  <c r="P45" i="5" s="1"/>
  <c r="O45" i="5"/>
  <c r="O46" i="5"/>
  <c r="M59" i="5"/>
  <c r="O59" i="5"/>
  <c r="P59" i="5" s="1"/>
  <c r="O60" i="5"/>
  <c r="O73" i="5"/>
  <c r="M75" i="5"/>
  <c r="O75" i="5"/>
  <c r="P75" i="5" s="1"/>
  <c r="O76" i="5"/>
  <c r="O87" i="5"/>
  <c r="M89" i="5"/>
  <c r="O89" i="5"/>
  <c r="O96" i="5"/>
  <c r="O97" i="5"/>
  <c r="M98" i="5"/>
  <c r="O98" i="5"/>
  <c r="P98" i="5" s="1"/>
  <c r="M99" i="5"/>
  <c r="O99" i="5"/>
  <c r="O109" i="5"/>
  <c r="M110" i="5"/>
  <c r="O110" i="5"/>
  <c r="O115" i="5"/>
  <c r="M116" i="5"/>
  <c r="P116" i="5" s="1"/>
  <c r="O116" i="5"/>
  <c r="O123" i="5"/>
  <c r="O129" i="5"/>
  <c r="M130" i="5"/>
  <c r="O130" i="5"/>
  <c r="O137" i="5"/>
  <c r="M138" i="5"/>
  <c r="O145" i="5"/>
  <c r="M146" i="5"/>
  <c r="P146" i="5" s="1"/>
  <c r="O146" i="5"/>
  <c r="O153" i="5"/>
  <c r="M154" i="5"/>
  <c r="O154" i="5"/>
  <c r="M160" i="5"/>
  <c r="O160" i="5"/>
  <c r="O32" i="4"/>
  <c r="O17" i="4"/>
  <c r="P17" i="4" s="1"/>
  <c r="M26" i="4"/>
  <c r="P26" i="4" s="1"/>
  <c r="O26" i="4"/>
  <c r="M33" i="4"/>
  <c r="O33" i="4"/>
  <c r="P33" i="4" s="1"/>
  <c r="O36" i="4"/>
  <c r="P36" i="4" s="1"/>
  <c r="O18" i="4"/>
  <c r="P18" i="4" s="1"/>
  <c r="O27" i="4"/>
  <c r="M32" i="4"/>
  <c r="M37" i="4"/>
  <c r="P37" i="4" s="1"/>
  <c r="O37" i="4"/>
  <c r="M38" i="4"/>
  <c r="M43" i="4"/>
  <c r="O43" i="4"/>
  <c r="M44" i="4"/>
  <c r="M49" i="4"/>
  <c r="K51" i="4"/>
  <c r="O19" i="5"/>
  <c r="M21" i="5"/>
  <c r="O21" i="5"/>
  <c r="O22" i="5"/>
  <c r="M28" i="5"/>
  <c r="O33" i="5"/>
  <c r="M35" i="5"/>
  <c r="O35" i="5"/>
  <c r="O36" i="5"/>
  <c r="M42" i="5"/>
  <c r="O47" i="5"/>
  <c r="M49" i="5"/>
  <c r="P49" i="5" s="1"/>
  <c r="O49" i="5"/>
  <c r="O50" i="5"/>
  <c r="O61" i="5"/>
  <c r="M63" i="5"/>
  <c r="O63" i="5"/>
  <c r="O64" i="5"/>
  <c r="M72" i="5"/>
  <c r="O77" i="5"/>
  <c r="O78" i="5"/>
  <c r="M86" i="5"/>
  <c r="O91" i="5"/>
  <c r="M92" i="5"/>
  <c r="O92" i="5"/>
  <c r="O101" i="5"/>
  <c r="M102" i="5"/>
  <c r="O102" i="5"/>
  <c r="M103" i="5"/>
  <c r="O103" i="5"/>
  <c r="M108" i="5"/>
  <c r="M114" i="5"/>
  <c r="M117" i="5"/>
  <c r="O117" i="5"/>
  <c r="O118" i="5"/>
  <c r="M122" i="5"/>
  <c r="O124" i="5"/>
  <c r="M128" i="5"/>
  <c r="M131" i="5"/>
  <c r="O131" i="5"/>
  <c r="P131" i="5" s="1"/>
  <c r="O132" i="5"/>
  <c r="M136" i="5"/>
  <c r="M139" i="5"/>
  <c r="O139" i="5"/>
  <c r="P139" i="5" s="1"/>
  <c r="O140" i="5"/>
  <c r="M144" i="5"/>
  <c r="M147" i="5"/>
  <c r="O147" i="5"/>
  <c r="P147" i="5" s="1"/>
  <c r="O148" i="5"/>
  <c r="M152" i="5"/>
  <c r="M155" i="5"/>
  <c r="O155" i="5"/>
  <c r="P155" i="5" s="1"/>
  <c r="O156" i="5"/>
  <c r="M161" i="5"/>
  <c r="O161" i="5"/>
  <c r="O162" i="5"/>
  <c r="P162" i="5" s="1"/>
  <c r="K35" i="9"/>
  <c r="M44" i="9"/>
  <c r="P44" i="9" s="1"/>
  <c r="K53" i="9"/>
  <c r="M27" i="10"/>
  <c r="O27" i="10"/>
  <c r="K47" i="10"/>
  <c r="K77" i="10"/>
  <c r="K26" i="9"/>
  <c r="M36" i="9"/>
  <c r="O36" i="9"/>
  <c r="M60" i="9"/>
  <c r="O60" i="9"/>
  <c r="O64" i="9"/>
  <c r="M18" i="10"/>
  <c r="K21" i="10"/>
  <c r="M26" i="10"/>
  <c r="K26" i="10"/>
  <c r="M34" i="10"/>
  <c r="O34" i="10"/>
  <c r="M42" i="10"/>
  <c r="M50" i="10"/>
  <c r="M58" i="10"/>
  <c r="M64" i="10"/>
  <c r="M72" i="10"/>
  <c r="M80" i="10"/>
  <c r="O16" i="9"/>
  <c r="K33" i="9"/>
  <c r="K44" i="9"/>
  <c r="K47" i="9"/>
  <c r="M56" i="9"/>
  <c r="K65" i="9"/>
  <c r="O72" i="9"/>
  <c r="P72" i="9" s="1"/>
  <c r="M72" i="9"/>
  <c r="K29" i="8"/>
  <c r="K16" i="7"/>
  <c r="M31" i="10"/>
  <c r="M39" i="10"/>
  <c r="M47" i="10"/>
  <c r="M55" i="10"/>
  <c r="M63" i="10"/>
  <c r="M69" i="10"/>
  <c r="M77" i="10"/>
  <c r="M83" i="10"/>
  <c r="K34" i="9"/>
  <c r="K42" i="9"/>
  <c r="K49" i="9"/>
  <c r="M52" i="9"/>
  <c r="K58" i="9"/>
  <c r="M64" i="9"/>
  <c r="K66" i="9"/>
  <c r="K19" i="8"/>
  <c r="K28" i="8"/>
  <c r="K40" i="6"/>
  <c r="K54" i="6"/>
  <c r="M62" i="6"/>
  <c r="M66" i="6"/>
  <c r="O71" i="6"/>
  <c r="O73" i="6"/>
  <c r="M81" i="6"/>
  <c r="P81" i="6" s="1"/>
  <c r="K85" i="6"/>
  <c r="M103" i="6"/>
  <c r="K19" i="9"/>
  <c r="M16" i="6"/>
  <c r="K16" i="6"/>
  <c r="K18" i="6"/>
  <c r="O31" i="6"/>
  <c r="O45" i="6"/>
  <c r="K50" i="6"/>
  <c r="M67" i="6"/>
  <c r="O67" i="6"/>
  <c r="O77" i="6"/>
  <c r="O24" i="9"/>
  <c r="M28" i="9"/>
  <c r="O32" i="9"/>
  <c r="M48" i="9"/>
  <c r="K57" i="9"/>
  <c r="M30" i="8"/>
  <c r="K46" i="6"/>
  <c r="K64" i="6"/>
  <c r="M71" i="6"/>
  <c r="M73" i="6"/>
  <c r="K81" i="6"/>
  <c r="K84" i="6"/>
  <c r="K86" i="6"/>
  <c r="M97" i="6"/>
  <c r="K99" i="6"/>
  <c r="K103" i="6"/>
  <c r="M16" i="8"/>
  <c r="K28" i="6"/>
  <c r="K53" i="6"/>
  <c r="M77" i="6"/>
  <c r="K79" i="6"/>
  <c r="O93" i="6"/>
  <c r="P93" i="6" s="1"/>
  <c r="N83" i="10"/>
  <c r="O81" i="10"/>
  <c r="N81" i="10"/>
  <c r="N77" i="10"/>
  <c r="N73" i="10"/>
  <c r="N69" i="10"/>
  <c r="N65" i="10"/>
  <c r="N63" i="10"/>
  <c r="O59" i="10"/>
  <c r="N59" i="10"/>
  <c r="N55" i="10"/>
  <c r="N51" i="10"/>
  <c r="N47" i="10"/>
  <c r="O43" i="10"/>
  <c r="N43" i="10"/>
  <c r="N39" i="10"/>
  <c r="N35" i="10"/>
  <c r="N31" i="10"/>
  <c r="N27" i="10"/>
  <c r="L27" i="10"/>
  <c r="N23" i="10"/>
  <c r="M23" i="10"/>
  <c r="L69" i="9"/>
  <c r="L65" i="9"/>
  <c r="N65" i="9"/>
  <c r="M65" i="9"/>
  <c r="L61" i="9"/>
  <c r="N57" i="9"/>
  <c r="N53" i="9"/>
  <c r="L53" i="9"/>
  <c r="L49" i="9"/>
  <c r="N49" i="9"/>
  <c r="L45" i="9"/>
  <c r="O45" i="9"/>
  <c r="N45" i="9"/>
  <c r="N41" i="9"/>
  <c r="L41" i="9"/>
  <c r="L37" i="9"/>
  <c r="N37" i="9"/>
  <c r="M33" i="9"/>
  <c r="L33" i="9"/>
  <c r="N33" i="9"/>
  <c r="L29" i="9"/>
  <c r="N29" i="9"/>
  <c r="N25" i="9"/>
  <c r="L25" i="9"/>
  <c r="L21" i="9"/>
  <c r="N21" i="9"/>
  <c r="N17" i="9"/>
  <c r="M17" i="9"/>
  <c r="L17" i="9"/>
  <c r="L15" i="9"/>
  <c r="N15" i="9"/>
  <c r="N31" i="8"/>
  <c r="L31" i="8"/>
  <c r="O31" i="8"/>
  <c r="L27" i="8"/>
  <c r="O27" i="8"/>
  <c r="N27" i="8"/>
  <c r="N23" i="8"/>
  <c r="L23" i="8"/>
  <c r="N19" i="8"/>
  <c r="L19" i="8"/>
  <c r="L25" i="7"/>
  <c r="N25" i="7"/>
  <c r="O25" i="7"/>
  <c r="O21" i="7"/>
  <c r="N21" i="7"/>
  <c r="L21" i="7"/>
  <c r="O17" i="7"/>
  <c r="N17" i="7"/>
  <c r="L17" i="7"/>
  <c r="O15" i="7"/>
  <c r="N15" i="7"/>
  <c r="L15" i="7"/>
  <c r="L104" i="6"/>
  <c r="O104" i="6"/>
  <c r="N104" i="6"/>
  <c r="L100" i="6"/>
  <c r="O100" i="6"/>
  <c r="N100" i="6"/>
  <c r="L98" i="6"/>
  <c r="N98" i="6"/>
  <c r="L94" i="6"/>
  <c r="M94" i="6"/>
  <c r="N94" i="6"/>
  <c r="M92" i="6"/>
  <c r="L92" i="6"/>
  <c r="N92" i="6"/>
  <c r="L88" i="6"/>
  <c r="O88" i="6"/>
  <c r="N88" i="6"/>
  <c r="O82" i="6"/>
  <c r="N82" i="6"/>
  <c r="L82" i="6"/>
  <c r="N78" i="6"/>
  <c r="L78" i="6"/>
  <c r="O74" i="6"/>
  <c r="N74" i="6"/>
  <c r="L74" i="6"/>
  <c r="M68" i="6"/>
  <c r="N68" i="6"/>
  <c r="L68" i="6"/>
  <c r="L63" i="6"/>
  <c r="O63" i="6"/>
  <c r="N63" i="6"/>
  <c r="N57" i="6"/>
  <c r="M57" i="6"/>
  <c r="L57" i="6"/>
  <c r="M53" i="6"/>
  <c r="L53" i="6"/>
  <c r="N53" i="6"/>
  <c r="L49" i="6"/>
  <c r="N49" i="6"/>
  <c r="M49" i="6"/>
  <c r="N45" i="6"/>
  <c r="M45" i="6"/>
  <c r="L45" i="6"/>
  <c r="M39" i="6"/>
  <c r="L39" i="6"/>
  <c r="N39" i="6"/>
  <c r="L35" i="6"/>
  <c r="N35" i="6"/>
  <c r="M35" i="6"/>
  <c r="N31" i="6"/>
  <c r="M31" i="6"/>
  <c r="L31" i="6"/>
  <c r="N27" i="6"/>
  <c r="M27" i="6"/>
  <c r="L27" i="6"/>
  <c r="L21" i="6"/>
  <c r="N21" i="6"/>
  <c r="M21" i="6"/>
  <c r="L17" i="6"/>
  <c r="N17" i="6"/>
  <c r="M43" i="10"/>
  <c r="M59" i="10"/>
  <c r="M81" i="10"/>
  <c r="M23" i="8"/>
  <c r="M17" i="7"/>
  <c r="M19" i="8"/>
  <c r="M21" i="7"/>
  <c r="O70" i="9"/>
  <c r="O62" i="9"/>
  <c r="O50" i="9"/>
  <c r="L14" i="8"/>
  <c r="M14" i="8"/>
  <c r="K22" i="6"/>
  <c r="K24" i="6"/>
  <c r="K14" i="4"/>
  <c r="K14" i="9"/>
  <c r="O23" i="10"/>
  <c r="O24" i="7"/>
  <c r="O20" i="7"/>
  <c r="O21" i="6"/>
  <c r="O17" i="6"/>
  <c r="O14" i="9"/>
  <c r="O14" i="5"/>
  <c r="P14" i="5" s="1"/>
  <c r="K18" i="9"/>
  <c r="K15" i="8"/>
  <c r="K17" i="8"/>
  <c r="K21" i="6"/>
  <c r="K23" i="10"/>
  <c r="O22" i="10"/>
  <c r="O16" i="10"/>
  <c r="O25" i="9"/>
  <c r="O21" i="9"/>
  <c r="O17" i="9"/>
  <c r="O15" i="9"/>
  <c r="O26" i="6"/>
  <c r="O20" i="6"/>
  <c r="K21" i="8"/>
  <c r="K15" i="9"/>
  <c r="K17" i="9"/>
  <c r="K21" i="9"/>
  <c r="M46" i="9"/>
  <c r="M50" i="9"/>
  <c r="K25" i="9"/>
  <c r="M54" i="9"/>
  <c r="K24" i="8"/>
  <c r="K20" i="8"/>
  <c r="L14" i="7"/>
  <c r="N14" i="7"/>
  <c r="P51" i="4"/>
  <c r="L14" i="10"/>
  <c r="O14" i="10"/>
  <c r="O14" i="6"/>
  <c r="N14" i="6"/>
  <c r="L14" i="6"/>
  <c r="L79" i="10"/>
  <c r="O79" i="10"/>
  <c r="O75" i="10"/>
  <c r="N75" i="10"/>
  <c r="L71" i="10"/>
  <c r="O71" i="10"/>
  <c r="O67" i="10"/>
  <c r="N67" i="10"/>
  <c r="O61" i="10"/>
  <c r="N61" i="10"/>
  <c r="L57" i="10"/>
  <c r="O57" i="10"/>
  <c r="O53" i="10"/>
  <c r="N53" i="10"/>
  <c r="L49" i="10"/>
  <c r="O49" i="10"/>
  <c r="O45" i="10"/>
  <c r="N45" i="10"/>
  <c r="L41" i="10"/>
  <c r="O41" i="10"/>
  <c r="O37" i="10"/>
  <c r="N37" i="10"/>
  <c r="L33" i="10"/>
  <c r="O33" i="10"/>
  <c r="O29" i="10"/>
  <c r="N29" i="10"/>
  <c r="L25" i="10"/>
  <c r="O25" i="10"/>
  <c r="O21" i="10"/>
  <c r="N21" i="10"/>
  <c r="L17" i="10"/>
  <c r="O17" i="10"/>
  <c r="O15" i="10"/>
  <c r="N15" i="10"/>
  <c r="N14" i="10"/>
  <c r="L71" i="9"/>
  <c r="O71" i="9"/>
  <c r="N71" i="9"/>
  <c r="O67" i="9"/>
  <c r="N67" i="9"/>
  <c r="L67" i="9"/>
  <c r="L63" i="9"/>
  <c r="O63" i="9"/>
  <c r="O59" i="9"/>
  <c r="L59" i="9"/>
  <c r="O55" i="9"/>
  <c r="N55" i="9"/>
  <c r="L55" i="9"/>
  <c r="N51" i="9"/>
  <c r="O51" i="9"/>
  <c r="L51" i="9"/>
  <c r="N47" i="9"/>
  <c r="O47" i="9"/>
  <c r="N43" i="9"/>
  <c r="O43" i="9"/>
  <c r="L43" i="9"/>
  <c r="L39" i="9"/>
  <c r="O39" i="9"/>
  <c r="N39" i="9"/>
  <c r="L35" i="9"/>
  <c r="O35" i="9"/>
  <c r="N35" i="9"/>
  <c r="L31" i="9"/>
  <c r="O31" i="9"/>
  <c r="N31" i="9"/>
  <c r="L27" i="9"/>
  <c r="L23" i="9"/>
  <c r="N23" i="9"/>
  <c r="O23" i="9"/>
  <c r="O19" i="9"/>
  <c r="N19" i="9"/>
  <c r="L19" i="9"/>
  <c r="L29" i="8"/>
  <c r="N29" i="8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L23" i="7"/>
  <c r="O23" i="7"/>
  <c r="N23" i="7"/>
  <c r="O19" i="7"/>
  <c r="N19" i="7"/>
  <c r="L19" i="7"/>
  <c r="O102" i="6"/>
  <c r="N102" i="6"/>
  <c r="L102" i="6"/>
  <c r="N96" i="6"/>
  <c r="L96" i="6"/>
  <c r="O96" i="6"/>
  <c r="O90" i="6"/>
  <c r="N90" i="6"/>
  <c r="L90" i="6"/>
  <c r="N86" i="6"/>
  <c r="L86" i="6"/>
  <c r="O86" i="6"/>
  <c r="O84" i="6"/>
  <c r="N84" i="6"/>
  <c r="L84" i="6"/>
  <c r="O80" i="6"/>
  <c r="N80" i="6"/>
  <c r="L80" i="6"/>
  <c r="N76" i="6"/>
  <c r="L76" i="6"/>
  <c r="O76" i="6"/>
  <c r="L72" i="6"/>
  <c r="O72" i="6"/>
  <c r="N72" i="6"/>
  <c r="O70" i="6"/>
  <c r="N70" i="6"/>
  <c r="L70" i="6"/>
  <c r="O65" i="6"/>
  <c r="N65" i="6"/>
  <c r="L65" i="6"/>
  <c r="N61" i="6"/>
  <c r="L61" i="6"/>
  <c r="O61" i="6"/>
  <c r="O59" i="6"/>
  <c r="N59" i="6"/>
  <c r="L59" i="6"/>
  <c r="L55" i="6"/>
  <c r="O55" i="6"/>
  <c r="N55" i="6"/>
  <c r="O51" i="6"/>
  <c r="N51" i="6"/>
  <c r="L51" i="6"/>
  <c r="L47" i="6"/>
  <c r="O47" i="6"/>
  <c r="N47" i="6"/>
  <c r="O43" i="6"/>
  <c r="N43" i="6"/>
  <c r="L43" i="6"/>
  <c r="L41" i="6"/>
  <c r="O41" i="6"/>
  <c r="N41" i="6"/>
  <c r="O37" i="6"/>
  <c r="N37" i="6"/>
  <c r="L37" i="6"/>
  <c r="L33" i="6"/>
  <c r="O33" i="6"/>
  <c r="N33" i="6"/>
  <c r="O29" i="6"/>
  <c r="N29" i="6"/>
  <c r="L29" i="6"/>
  <c r="L25" i="6"/>
  <c r="O25" i="6"/>
  <c r="N25" i="6"/>
  <c r="O23" i="6"/>
  <c r="N23" i="6"/>
  <c r="L23" i="6"/>
  <c r="L19" i="6"/>
  <c r="O19" i="6"/>
  <c r="N19" i="6"/>
  <c r="O15" i="6"/>
  <c r="N15" i="6"/>
  <c r="L15" i="6"/>
  <c r="M14" i="10"/>
  <c r="M15" i="10"/>
  <c r="M17" i="10"/>
  <c r="M21" i="10"/>
  <c r="M25" i="10"/>
  <c r="M29" i="10"/>
  <c r="M33" i="10"/>
  <c r="M37" i="10"/>
  <c r="M41" i="10"/>
  <c r="M45" i="10"/>
  <c r="M49" i="10"/>
  <c r="M53" i="10"/>
  <c r="M57" i="10"/>
  <c r="M61" i="10"/>
  <c r="M67" i="10"/>
  <c r="M71" i="10"/>
  <c r="M75" i="10"/>
  <c r="M79" i="10"/>
  <c r="M27" i="9"/>
  <c r="M43" i="9"/>
  <c r="M55" i="9"/>
  <c r="M39" i="9"/>
  <c r="M35" i="9"/>
  <c r="M47" i="9"/>
  <c r="M51" i="9"/>
  <c r="M19" i="9"/>
  <c r="M59" i="9"/>
  <c r="M67" i="9"/>
  <c r="M86" i="6"/>
  <c r="M96" i="6"/>
  <c r="M84" i="6"/>
  <c r="M80" i="6"/>
  <c r="K16" i="4"/>
  <c r="M23" i="4"/>
  <c r="M28" i="4"/>
  <c r="K30" i="4"/>
  <c r="M45" i="4"/>
  <c r="P45" i="4" s="1"/>
  <c r="M50" i="4"/>
  <c r="M38" i="5"/>
  <c r="P38" i="5" s="1"/>
  <c r="K38" i="5"/>
  <c r="M52" i="5"/>
  <c r="P52" i="5" s="1"/>
  <c r="K52" i="5"/>
  <c r="M66" i="5"/>
  <c r="P66" i="5" s="1"/>
  <c r="K66" i="5"/>
  <c r="M80" i="5"/>
  <c r="P80" i="5" s="1"/>
  <c r="K80" i="5"/>
  <c r="M93" i="5"/>
  <c r="P93" i="5" s="1"/>
  <c r="K93" i="5"/>
  <c r="M21" i="4"/>
  <c r="P21" i="4" s="1"/>
  <c r="M24" i="4"/>
  <c r="P24" i="4" s="1"/>
  <c r="M35" i="4"/>
  <c r="M41" i="4"/>
  <c r="M46" i="4"/>
  <c r="P46" i="4" s="1"/>
  <c r="M52" i="4"/>
  <c r="M26" i="5"/>
  <c r="P26" i="5" s="1"/>
  <c r="K26" i="5"/>
  <c r="M56" i="5"/>
  <c r="P56" i="5" s="1"/>
  <c r="K56" i="5"/>
  <c r="M70" i="5"/>
  <c r="P70" i="5" s="1"/>
  <c r="K70" i="5"/>
  <c r="M84" i="5"/>
  <c r="P84" i="5" s="1"/>
  <c r="K84" i="5"/>
  <c r="M106" i="5"/>
  <c r="P106" i="5" s="1"/>
  <c r="K106" i="5"/>
  <c r="M113" i="5"/>
  <c r="P113" i="5" s="1"/>
  <c r="K113" i="5"/>
  <c r="M16" i="5"/>
  <c r="P16" i="5" s="1"/>
  <c r="K16" i="5"/>
  <c r="M30" i="5"/>
  <c r="P30" i="5" s="1"/>
  <c r="K30" i="5"/>
  <c r="M44" i="5"/>
  <c r="P44" i="5" s="1"/>
  <c r="K44" i="5"/>
  <c r="M58" i="5"/>
  <c r="P58" i="5" s="1"/>
  <c r="K58" i="5"/>
  <c r="M74" i="5"/>
  <c r="P74" i="5" s="1"/>
  <c r="K74" i="5"/>
  <c r="M88" i="5"/>
  <c r="P88" i="5" s="1"/>
  <c r="K88" i="5"/>
  <c r="M95" i="5"/>
  <c r="P95" i="5" s="1"/>
  <c r="K95" i="5"/>
  <c r="K20" i="4"/>
  <c r="K34" i="4"/>
  <c r="M20" i="5"/>
  <c r="P20" i="5" s="1"/>
  <c r="K20" i="5"/>
  <c r="M34" i="5"/>
  <c r="P34" i="5" s="1"/>
  <c r="K34" i="5"/>
  <c r="M48" i="5"/>
  <c r="P48" i="5" s="1"/>
  <c r="K48" i="5"/>
  <c r="M62" i="5"/>
  <c r="P62" i="5" s="1"/>
  <c r="K62" i="5"/>
  <c r="K100" i="5"/>
  <c r="M100" i="5"/>
  <c r="P100" i="5" s="1"/>
  <c r="M111" i="5"/>
  <c r="P111" i="5" s="1"/>
  <c r="K111" i="5"/>
  <c r="M96" i="5"/>
  <c r="P96" i="5" s="1"/>
  <c r="K98" i="5"/>
  <c r="K117" i="5"/>
  <c r="K121" i="5"/>
  <c r="K127" i="5"/>
  <c r="K131" i="5"/>
  <c r="K135" i="5"/>
  <c r="K139" i="5"/>
  <c r="K143" i="5"/>
  <c r="K147" i="5"/>
  <c r="K151" i="5"/>
  <c r="K155" i="5"/>
  <c r="K159" i="5"/>
  <c r="K161" i="5"/>
  <c r="K17" i="5"/>
  <c r="K21" i="5"/>
  <c r="K23" i="5"/>
  <c r="K27" i="5"/>
  <c r="K31" i="5"/>
  <c r="K35" i="5"/>
  <c r="K39" i="5"/>
  <c r="K41" i="5"/>
  <c r="K45" i="5"/>
  <c r="K49" i="5"/>
  <c r="K53" i="5"/>
  <c r="K57" i="5"/>
  <c r="K59" i="5"/>
  <c r="K63" i="5"/>
  <c r="K67" i="5"/>
  <c r="K71" i="5"/>
  <c r="K75" i="5"/>
  <c r="K81" i="5"/>
  <c r="K85" i="5"/>
  <c r="K89" i="5"/>
  <c r="K102" i="5"/>
  <c r="P103" i="5"/>
  <c r="K107" i="5"/>
  <c r="M16" i="10"/>
  <c r="K16" i="10"/>
  <c r="M22" i="10"/>
  <c r="K22" i="10"/>
  <c r="M30" i="10"/>
  <c r="K30" i="10"/>
  <c r="M38" i="10"/>
  <c r="K38" i="10"/>
  <c r="M46" i="10"/>
  <c r="K46" i="10"/>
  <c r="M54" i="10"/>
  <c r="K54" i="10"/>
  <c r="M62" i="10"/>
  <c r="K62" i="10"/>
  <c r="M68" i="10"/>
  <c r="K68" i="10"/>
  <c r="M76" i="10"/>
  <c r="K76" i="10"/>
  <c r="K19" i="7"/>
  <c r="M19" i="7"/>
  <c r="M17" i="6"/>
  <c r="K17" i="6"/>
  <c r="K82" i="6"/>
  <c r="M82" i="6"/>
  <c r="M87" i="6"/>
  <c r="K87" i="6"/>
  <c r="K104" i="6"/>
  <c r="M104" i="6"/>
  <c r="M23" i="9"/>
  <c r="K23" i="9"/>
  <c r="M31" i="9"/>
  <c r="K31" i="9"/>
  <c r="M40" i="9"/>
  <c r="K40" i="9"/>
  <c r="M71" i="9"/>
  <c r="K71" i="9"/>
  <c r="K17" i="10"/>
  <c r="K33" i="10"/>
  <c r="K49" i="10"/>
  <c r="K57" i="10"/>
  <c r="K71" i="10"/>
  <c r="K79" i="10"/>
  <c r="K45" i="9"/>
  <c r="M45" i="9"/>
  <c r="M63" i="9"/>
  <c r="M22" i="8"/>
  <c r="P22" i="8" s="1"/>
  <c r="K22" i="8"/>
  <c r="M31" i="8"/>
  <c r="K31" i="8"/>
  <c r="M20" i="9"/>
  <c r="P20" i="9" s="1"/>
  <c r="K20" i="9"/>
  <c r="M68" i="9"/>
  <c r="K68" i="9"/>
  <c r="K43" i="9"/>
  <c r="K51" i="9"/>
  <c r="K55" i="9"/>
  <c r="K25" i="8"/>
  <c r="M25" i="8"/>
  <c r="M27" i="8"/>
  <c r="K27" i="8"/>
  <c r="M23" i="7"/>
  <c r="K23" i="7"/>
  <c r="M15" i="9"/>
  <c r="M29" i="9"/>
  <c r="M49" i="9"/>
  <c r="M61" i="9"/>
  <c r="K21" i="7"/>
  <c r="M20" i="6"/>
  <c r="K20" i="6"/>
  <c r="M26" i="6"/>
  <c r="K26" i="6"/>
  <c r="M34" i="6"/>
  <c r="K34" i="6"/>
  <c r="M42" i="6"/>
  <c r="P42" i="6" s="1"/>
  <c r="K42" i="6"/>
  <c r="M48" i="6"/>
  <c r="P48" i="6" s="1"/>
  <c r="K48" i="6"/>
  <c r="M56" i="6"/>
  <c r="K56" i="6"/>
  <c r="M63" i="6"/>
  <c r="K63" i="6"/>
  <c r="M72" i="6"/>
  <c r="K72" i="6"/>
  <c r="M91" i="6"/>
  <c r="K91" i="6"/>
  <c r="M30" i="6"/>
  <c r="K30" i="6"/>
  <c r="M38" i="6"/>
  <c r="K38" i="6"/>
  <c r="M44" i="6"/>
  <c r="K44" i="6"/>
  <c r="M52" i="6"/>
  <c r="K52" i="6"/>
  <c r="M70" i="6"/>
  <c r="K70" i="6"/>
  <c r="M78" i="6"/>
  <c r="K67" i="6"/>
  <c r="K96" i="6"/>
  <c r="M14" i="4"/>
  <c r="P14" i="4" s="1"/>
  <c r="P39" i="4"/>
  <c r="P27" i="4"/>
  <c r="P32" i="4"/>
  <c r="P49" i="4"/>
  <c r="P117" i="5"/>
  <c r="P121" i="5"/>
  <c r="P127" i="5"/>
  <c r="P143" i="5"/>
  <c r="P151" i="5"/>
  <c r="P159" i="5"/>
  <c r="P161" i="5"/>
  <c r="N14" i="9"/>
  <c r="L14" i="9"/>
  <c r="O84" i="10"/>
  <c r="N84" i="10"/>
  <c r="O82" i="10"/>
  <c r="N82" i="10"/>
  <c r="O78" i="10"/>
  <c r="N78" i="10"/>
  <c r="O74" i="10"/>
  <c r="N74" i="10"/>
  <c r="O70" i="10"/>
  <c r="N70" i="10"/>
  <c r="O66" i="10"/>
  <c r="N66" i="10"/>
  <c r="O60" i="10"/>
  <c r="N60" i="10"/>
  <c r="O56" i="10"/>
  <c r="N56" i="10"/>
  <c r="O52" i="10"/>
  <c r="N52" i="10"/>
  <c r="O48" i="10"/>
  <c r="N48" i="10"/>
  <c r="O44" i="10"/>
  <c r="N44" i="10"/>
  <c r="O40" i="10"/>
  <c r="N40" i="10"/>
  <c r="O36" i="10"/>
  <c r="N36" i="10"/>
  <c r="O32" i="10"/>
  <c r="N32" i="10"/>
  <c r="O28" i="10"/>
  <c r="N28" i="10"/>
  <c r="O24" i="10"/>
  <c r="N24" i="10"/>
  <c r="O20" i="10"/>
  <c r="N20" i="10"/>
  <c r="M14" i="9"/>
  <c r="N70" i="9"/>
  <c r="L70" i="9"/>
  <c r="L66" i="9"/>
  <c r="O66" i="9"/>
  <c r="L62" i="9"/>
  <c r="O58" i="9"/>
  <c r="N58" i="9"/>
  <c r="L58" i="9"/>
  <c r="O54" i="9"/>
  <c r="N54" i="9"/>
  <c r="L54" i="9"/>
  <c r="N50" i="9"/>
  <c r="L50" i="9"/>
  <c r="O46" i="9"/>
  <c r="N46" i="9"/>
  <c r="L46" i="9"/>
  <c r="O42" i="9"/>
  <c r="N42" i="9"/>
  <c r="O38" i="9"/>
  <c r="N38" i="9"/>
  <c r="O34" i="9"/>
  <c r="N34" i="9"/>
  <c r="L34" i="9"/>
  <c r="O30" i="9"/>
  <c r="N30" i="9"/>
  <c r="L26" i="9"/>
  <c r="O26" i="9"/>
  <c r="L22" i="9"/>
  <c r="O22" i="9"/>
  <c r="O18" i="9"/>
  <c r="N18" i="9"/>
  <c r="N28" i="8"/>
  <c r="M28" i="8"/>
  <c r="L28" i="8"/>
  <c r="O28" i="8"/>
  <c r="M24" i="8"/>
  <c r="L24" i="8"/>
  <c r="O24" i="8"/>
  <c r="N24" i="8"/>
  <c r="L20" i="8"/>
  <c r="O20" i="8"/>
  <c r="N20" i="8"/>
  <c r="M20" i="8"/>
  <c r="L22" i="7"/>
  <c r="O22" i="7"/>
  <c r="N22" i="7"/>
  <c r="L18" i="7"/>
  <c r="O18" i="7"/>
  <c r="N18" i="7"/>
  <c r="L16" i="7"/>
  <c r="N16" i="7"/>
  <c r="O16" i="7"/>
  <c r="N101" i="6"/>
  <c r="M101" i="6"/>
  <c r="L101" i="6"/>
  <c r="O99" i="6"/>
  <c r="N99" i="6"/>
  <c r="M99" i="6"/>
  <c r="L99" i="6"/>
  <c r="O95" i="6"/>
  <c r="N95" i="6"/>
  <c r="L95" i="6"/>
  <c r="N89" i="6"/>
  <c r="M89" i="6"/>
  <c r="L89" i="6"/>
  <c r="O89" i="6"/>
  <c r="O85" i="6"/>
  <c r="N85" i="6"/>
  <c r="M85" i="6"/>
  <c r="L85" i="6"/>
  <c r="O83" i="6"/>
  <c r="N83" i="6"/>
  <c r="L83" i="6"/>
  <c r="O79" i="6"/>
  <c r="N79" i="6"/>
  <c r="L79" i="6"/>
  <c r="O75" i="6"/>
  <c r="N75" i="6"/>
  <c r="M75" i="6"/>
  <c r="L75" i="6"/>
  <c r="O69" i="6"/>
  <c r="N69" i="6"/>
  <c r="L69" i="6"/>
  <c r="M64" i="6"/>
  <c r="L64" i="6"/>
  <c r="O64" i="6"/>
  <c r="N64" i="6"/>
  <c r="L60" i="6"/>
  <c r="N60" i="6"/>
  <c r="M60" i="6"/>
  <c r="N58" i="6"/>
  <c r="M58" i="6"/>
  <c r="L58" i="6"/>
  <c r="O54" i="6"/>
  <c r="N54" i="6"/>
  <c r="M54" i="6"/>
  <c r="L54" i="6"/>
  <c r="O50" i="6"/>
  <c r="N50" i="6"/>
  <c r="M50" i="6"/>
  <c r="L50" i="6"/>
  <c r="O46" i="6"/>
  <c r="N46" i="6"/>
  <c r="M46" i="6"/>
  <c r="L46" i="6"/>
  <c r="L40" i="6"/>
  <c r="O40" i="6"/>
  <c r="N40" i="6"/>
  <c r="M40" i="6"/>
  <c r="L36" i="6"/>
  <c r="N36" i="6"/>
  <c r="M36" i="6"/>
  <c r="L32" i="6"/>
  <c r="N32" i="6"/>
  <c r="M32" i="6"/>
  <c r="M28" i="6"/>
  <c r="L28" i="6"/>
  <c r="O28" i="6"/>
  <c r="N28" i="6"/>
  <c r="M24" i="6"/>
  <c r="L24" i="6"/>
  <c r="O24" i="6"/>
  <c r="N24" i="6"/>
  <c r="M22" i="6"/>
  <c r="L22" i="6"/>
  <c r="O22" i="6"/>
  <c r="N22" i="6"/>
  <c r="M18" i="6"/>
  <c r="L18" i="6"/>
  <c r="O18" i="6"/>
  <c r="N18" i="6"/>
  <c r="M26" i="9"/>
  <c r="M62" i="9"/>
  <c r="M66" i="9"/>
  <c r="M70" i="9"/>
  <c r="M22" i="7"/>
  <c r="M18" i="9"/>
  <c r="M22" i="9"/>
  <c r="M42" i="9"/>
  <c r="M20" i="10"/>
  <c r="M24" i="10"/>
  <c r="M28" i="10"/>
  <c r="M32" i="10"/>
  <c r="M36" i="10"/>
  <c r="M40" i="10"/>
  <c r="I41" i="10" s="1"/>
  <c r="N41" i="10" s="1"/>
  <c r="M44" i="10"/>
  <c r="M48" i="10"/>
  <c r="M52" i="10"/>
  <c r="M56" i="10"/>
  <c r="M60" i="10"/>
  <c r="M66" i="10"/>
  <c r="M70" i="10"/>
  <c r="M74" i="10"/>
  <c r="M78" i="10"/>
  <c r="M82" i="10"/>
  <c r="M84" i="10"/>
  <c r="M30" i="9"/>
  <c r="M34" i="9"/>
  <c r="M38" i="9"/>
  <c r="M58" i="9"/>
  <c r="M16" i="7"/>
  <c r="M18" i="7"/>
  <c r="K14" i="6"/>
  <c r="M14" i="6"/>
  <c r="M79" i="6"/>
  <c r="P50" i="4"/>
  <c r="P94" i="5"/>
  <c r="P108" i="5"/>
  <c r="P114" i="5"/>
  <c r="P118" i="5"/>
  <c r="P122" i="5"/>
  <c r="P124" i="5"/>
  <c r="P128" i="5"/>
  <c r="P132" i="5"/>
  <c r="P136" i="5"/>
  <c r="P140" i="5"/>
  <c r="P144" i="5"/>
  <c r="P148" i="5"/>
  <c r="P152" i="5"/>
  <c r="P156" i="5"/>
  <c r="P15" i="4"/>
  <c r="P25" i="4"/>
  <c r="P29" i="4"/>
  <c r="P34" i="4"/>
  <c r="P18" i="5"/>
  <c r="P21" i="5"/>
  <c r="P22" i="5"/>
  <c r="P23" i="5"/>
  <c r="P24" i="5"/>
  <c r="P27" i="5"/>
  <c r="P28" i="5"/>
  <c r="P31" i="5"/>
  <c r="P32" i="5"/>
  <c r="P36" i="5"/>
  <c r="P40" i="5"/>
  <c r="P46" i="5"/>
  <c r="P50" i="5"/>
  <c r="P54" i="5"/>
  <c r="P57" i="5"/>
  <c r="P60" i="5"/>
  <c r="P63" i="5"/>
  <c r="P64" i="5"/>
  <c r="P68" i="5"/>
  <c r="P71" i="5"/>
  <c r="P76" i="5"/>
  <c r="P78" i="5"/>
  <c r="P82" i="5"/>
  <c r="P102" i="5"/>
  <c r="P104" i="5"/>
  <c r="P107" i="5"/>
  <c r="P47" i="4"/>
  <c r="P92" i="5"/>
  <c r="P99" i="5"/>
  <c r="P110" i="5"/>
  <c r="P130" i="5"/>
  <c r="P154" i="5"/>
  <c r="P160" i="5"/>
  <c r="O14" i="7"/>
  <c r="M15" i="5"/>
  <c r="M19" i="5"/>
  <c r="P19" i="5" s="1"/>
  <c r="M25" i="5"/>
  <c r="P25" i="5" s="1"/>
  <c r="M29" i="5"/>
  <c r="M33" i="5"/>
  <c r="M37" i="5"/>
  <c r="P37" i="5" s="1"/>
  <c r="M43" i="5"/>
  <c r="P43" i="5" s="1"/>
  <c r="M47" i="5"/>
  <c r="P47" i="5" s="1"/>
  <c r="M51" i="5"/>
  <c r="P51" i="5" s="1"/>
  <c r="M55" i="5"/>
  <c r="P55" i="5" s="1"/>
  <c r="M61" i="5"/>
  <c r="P61" i="5" s="1"/>
  <c r="M65" i="5"/>
  <c r="P65" i="5" s="1"/>
  <c r="M69" i="5"/>
  <c r="P69" i="5" s="1"/>
  <c r="M73" i="5"/>
  <c r="M77" i="5"/>
  <c r="P77" i="5" s="1"/>
  <c r="M79" i="5"/>
  <c r="P79" i="5" s="1"/>
  <c r="M83" i="5"/>
  <c r="P83" i="5" s="1"/>
  <c r="M87" i="5"/>
  <c r="P87" i="5" s="1"/>
  <c r="M91" i="5"/>
  <c r="M97" i="5"/>
  <c r="P97" i="5" s="1"/>
  <c r="M101" i="5"/>
  <c r="P101" i="5" s="1"/>
  <c r="M105" i="5"/>
  <c r="P105" i="5" s="1"/>
  <c r="M109" i="5"/>
  <c r="P109" i="5" s="1"/>
  <c r="M115" i="5"/>
  <c r="P115" i="5" s="1"/>
  <c r="M119" i="5"/>
  <c r="P119" i="5" s="1"/>
  <c r="M123" i="5"/>
  <c r="P123" i="5" s="1"/>
  <c r="M125" i="5"/>
  <c r="M129" i="5"/>
  <c r="P129" i="5" s="1"/>
  <c r="M133" i="5"/>
  <c r="P133" i="5" s="1"/>
  <c r="M137" i="5"/>
  <c r="P137" i="5" s="1"/>
  <c r="M141" i="5"/>
  <c r="M145" i="5"/>
  <c r="M149" i="5"/>
  <c r="P149" i="5" s="1"/>
  <c r="M153" i="5"/>
  <c r="P153" i="5" s="1"/>
  <c r="M157" i="5"/>
  <c r="M163" i="5"/>
  <c r="P163" i="5" s="1"/>
  <c r="K14" i="10"/>
  <c r="K20" i="10"/>
  <c r="K24" i="10"/>
  <c r="K28" i="10"/>
  <c r="K32" i="10"/>
  <c r="K36" i="10"/>
  <c r="K40" i="10"/>
  <c r="K44" i="10"/>
  <c r="K48" i="10"/>
  <c r="K52" i="10"/>
  <c r="K56" i="10"/>
  <c r="K60" i="10"/>
  <c r="K66" i="10"/>
  <c r="K70" i="10"/>
  <c r="K74" i="10"/>
  <c r="K78" i="10"/>
  <c r="K82" i="10"/>
  <c r="K84" i="10"/>
  <c r="K30" i="9"/>
  <c r="K46" i="9"/>
  <c r="M25" i="9"/>
  <c r="P25" i="9" s="1"/>
  <c r="M41" i="9"/>
  <c r="M57" i="9"/>
  <c r="M21" i="9"/>
  <c r="K22" i="9"/>
  <c r="M37" i="9"/>
  <c r="K38" i="9"/>
  <c r="M53" i="9"/>
  <c r="K54" i="9"/>
  <c r="M69" i="9"/>
  <c r="K70" i="9"/>
  <c r="K20" i="7"/>
  <c r="M20" i="7"/>
  <c r="M18" i="8"/>
  <c r="K18" i="8"/>
  <c r="M26" i="8"/>
  <c r="K26" i="8"/>
  <c r="M61" i="6"/>
  <c r="K61" i="6"/>
  <c r="K88" i="6"/>
  <c r="M88" i="6"/>
  <c r="K17" i="7"/>
  <c r="M15" i="8"/>
  <c r="M21" i="8"/>
  <c r="M29" i="8"/>
  <c r="K14" i="7"/>
  <c r="M14" i="7"/>
  <c r="M15" i="7"/>
  <c r="P15" i="7" s="1"/>
  <c r="K15" i="7"/>
  <c r="K24" i="7"/>
  <c r="M24" i="7"/>
  <c r="P24" i="7" s="1"/>
  <c r="M25" i="7"/>
  <c r="K25" i="7"/>
  <c r="P21" i="7"/>
  <c r="M15" i="6"/>
  <c r="K15" i="6"/>
  <c r="M29" i="6"/>
  <c r="P29" i="6" s="1"/>
  <c r="K29" i="6"/>
  <c r="M43" i="6"/>
  <c r="K43" i="6"/>
  <c r="M59" i="6"/>
  <c r="P59" i="6" s="1"/>
  <c r="K59" i="6"/>
  <c r="K74" i="6"/>
  <c r="M74" i="6"/>
  <c r="M65" i="6"/>
  <c r="K65" i="6"/>
  <c r="K100" i="6"/>
  <c r="M100" i="6"/>
  <c r="M19" i="6"/>
  <c r="K19" i="6"/>
  <c r="M33" i="6"/>
  <c r="K33" i="6"/>
  <c r="M47" i="6"/>
  <c r="K47" i="6"/>
  <c r="M23" i="6"/>
  <c r="K23" i="6"/>
  <c r="M37" i="6"/>
  <c r="K37" i="6"/>
  <c r="M51" i="6"/>
  <c r="K51" i="6"/>
  <c r="M69" i="6"/>
  <c r="K69" i="6"/>
  <c r="M76" i="6"/>
  <c r="K76" i="6"/>
  <c r="M83" i="6"/>
  <c r="K83" i="6"/>
  <c r="M90" i="6"/>
  <c r="K90" i="6"/>
  <c r="M95" i="6"/>
  <c r="K95" i="6"/>
  <c r="M102" i="6"/>
  <c r="K102" i="6"/>
  <c r="M25" i="6"/>
  <c r="K25" i="6"/>
  <c r="M41" i="6"/>
  <c r="P41" i="6" s="1"/>
  <c r="K41" i="6"/>
  <c r="M55" i="6"/>
  <c r="K55" i="6"/>
  <c r="M98" i="6"/>
  <c r="K80" i="6"/>
  <c r="N55" i="4"/>
  <c r="G16" i="2" s="1"/>
  <c r="K19" i="4"/>
  <c r="K25" i="4"/>
  <c r="K29" i="4"/>
  <c r="K53" i="4"/>
  <c r="K15" i="4"/>
  <c r="K33" i="4"/>
  <c r="K37" i="4"/>
  <c r="K39" i="4"/>
  <c r="K43" i="4"/>
  <c r="K47" i="4"/>
  <c r="L55" i="4"/>
  <c r="I16" i="2" s="1"/>
  <c r="P43" i="9" l="1"/>
  <c r="P21" i="9"/>
  <c r="P26" i="8"/>
  <c r="P25" i="7"/>
  <c r="P73" i="6"/>
  <c r="P73" i="5"/>
  <c r="P35" i="5"/>
  <c r="P15" i="5"/>
  <c r="P29" i="5"/>
  <c r="P157" i="5"/>
  <c r="P141" i="5"/>
  <c r="P125" i="5"/>
  <c r="P72" i="5"/>
  <c r="P42" i="5"/>
  <c r="P17" i="5"/>
  <c r="P35" i="4"/>
  <c r="P28" i="4"/>
  <c r="P40" i="4"/>
  <c r="P18" i="8"/>
  <c r="P20" i="7"/>
  <c r="P145" i="5"/>
  <c r="P89" i="5"/>
  <c r="P86" i="5"/>
  <c r="P91" i="5"/>
  <c r="P33" i="5"/>
  <c r="P30" i="4"/>
  <c r="P56" i="9"/>
  <c r="P64" i="9"/>
  <c r="P43" i="4"/>
  <c r="P53" i="4"/>
  <c r="P16" i="9"/>
  <c r="P38" i="10"/>
  <c r="P34" i="10"/>
  <c r="P68" i="10"/>
  <c r="P54" i="10"/>
  <c r="P76" i="10"/>
  <c r="P62" i="10"/>
  <c r="P46" i="10"/>
  <c r="P30" i="10"/>
  <c r="K41" i="10"/>
  <c r="P32" i="9"/>
  <c r="P68" i="9"/>
  <c r="P40" i="9"/>
  <c r="N61" i="9"/>
  <c r="N24" i="9"/>
  <c r="P24" i="9" s="1"/>
  <c r="N60" i="9"/>
  <c r="P60" i="9" s="1"/>
  <c r="P15" i="8"/>
  <c r="P21" i="8"/>
  <c r="P56" i="6"/>
  <c r="P34" i="6"/>
  <c r="P33" i="6"/>
  <c r="P44" i="6"/>
  <c r="P30" i="6"/>
  <c r="P77" i="6"/>
  <c r="P74" i="6"/>
  <c r="P91" i="6"/>
  <c r="P87" i="6"/>
  <c r="P97" i="6"/>
  <c r="P52" i="6"/>
  <c r="P38" i="6"/>
  <c r="P103" i="6"/>
  <c r="P102" i="6"/>
  <c r="P76" i="6"/>
  <c r="P65" i="6"/>
  <c r="P100" i="6"/>
  <c r="P55" i="6"/>
  <c r="P25" i="6"/>
  <c r="P43" i="6"/>
  <c r="P15" i="6"/>
  <c r="P104" i="6"/>
  <c r="P14" i="6"/>
  <c r="P71" i="6"/>
  <c r="P37" i="6"/>
  <c r="P61" i="6"/>
  <c r="P47" i="6"/>
  <c r="P19" i="6"/>
  <c r="P88" i="6"/>
  <c r="P90" i="6"/>
  <c r="P51" i="6"/>
  <c r="P23" i="6"/>
  <c r="L90" i="5"/>
  <c r="L164" i="5" s="1"/>
  <c r="I17" i="2" s="1"/>
  <c r="M90" i="5"/>
  <c r="M164" i="5" s="1"/>
  <c r="F17" i="2" s="1"/>
  <c r="N90" i="5"/>
  <c r="N164" i="5" s="1"/>
  <c r="G17" i="2" s="1"/>
  <c r="P14" i="10"/>
  <c r="P67" i="6"/>
  <c r="P15" i="9"/>
  <c r="O29" i="8"/>
  <c r="P29" i="8" s="1"/>
  <c r="P36" i="9"/>
  <c r="P23" i="4"/>
  <c r="P71" i="10"/>
  <c r="P57" i="10"/>
  <c r="P41" i="10"/>
  <c r="P41" i="4"/>
  <c r="P52" i="4"/>
  <c r="O19" i="10"/>
  <c r="M19" i="10"/>
  <c r="O65" i="10"/>
  <c r="M65" i="10"/>
  <c r="P79" i="10"/>
  <c r="P49" i="10"/>
  <c r="P21" i="6"/>
  <c r="P63" i="6"/>
  <c r="K101" i="6"/>
  <c r="O101" i="6"/>
  <c r="K58" i="6"/>
  <c r="O58" i="6"/>
  <c r="P58" i="6" s="1"/>
  <c r="K60" i="6"/>
  <c r="O60" i="6"/>
  <c r="P60" i="6" s="1"/>
  <c r="K32" i="6"/>
  <c r="O32" i="6"/>
  <c r="K36" i="6"/>
  <c r="O36" i="6"/>
  <c r="P36" i="6" s="1"/>
  <c r="P50" i="9"/>
  <c r="O22" i="4"/>
  <c r="P22" i="4" s="1"/>
  <c r="K22" i="4"/>
  <c r="O18" i="10"/>
  <c r="P18" i="10" s="1"/>
  <c r="K18" i="10"/>
  <c r="O14" i="8"/>
  <c r="P14" i="8" s="1"/>
  <c r="P45" i="9"/>
  <c r="P25" i="8"/>
  <c r="P75" i="6"/>
  <c r="P17" i="7"/>
  <c r="P27" i="8"/>
  <c r="P75" i="10"/>
  <c r="P61" i="10"/>
  <c r="P45" i="10"/>
  <c r="O73" i="10"/>
  <c r="M73" i="10"/>
  <c r="K23" i="8"/>
  <c r="O23" i="8"/>
  <c r="P23" i="8" s="1"/>
  <c r="P31" i="8"/>
  <c r="P95" i="6"/>
  <c r="P69" i="6"/>
  <c r="P26" i="6"/>
  <c r="P34" i="9"/>
  <c r="P42" i="9"/>
  <c r="O16" i="6"/>
  <c r="P16" i="6" s="1"/>
  <c r="N105" i="6"/>
  <c r="G18" i="2" s="1"/>
  <c r="P89" i="6"/>
  <c r="K27" i="9"/>
  <c r="O27" i="9"/>
  <c r="P27" i="9" s="1"/>
  <c r="O26" i="10"/>
  <c r="P26" i="10" s="1"/>
  <c r="P51" i="9"/>
  <c r="O35" i="10"/>
  <c r="P35" i="10" s="1"/>
  <c r="O51" i="10"/>
  <c r="P51" i="10" s="1"/>
  <c r="O138" i="5"/>
  <c r="P138" i="5" s="1"/>
  <c r="K138" i="5"/>
  <c r="P81" i="10"/>
  <c r="P67" i="9"/>
  <c r="O47" i="10"/>
  <c r="P47" i="10" s="1"/>
  <c r="K40" i="4"/>
  <c r="O77" i="10"/>
  <c r="P77" i="10" s="1"/>
  <c r="O53" i="9"/>
  <c r="P53" i="9" s="1"/>
  <c r="K110" i="5"/>
  <c r="K130" i="5"/>
  <c r="K43" i="10"/>
  <c r="K160" i="5"/>
  <c r="K99" i="5"/>
  <c r="L105" i="6"/>
  <c r="I18" i="2" s="1"/>
  <c r="P18" i="9"/>
  <c r="P83" i="6"/>
  <c r="O80" i="10"/>
  <c r="P80" i="10" s="1"/>
  <c r="K80" i="10"/>
  <c r="K81" i="10"/>
  <c r="K65" i="10"/>
  <c r="P16" i="10"/>
  <c r="O83" i="10"/>
  <c r="P83" i="10" s="1"/>
  <c r="P23" i="9"/>
  <c r="P23" i="10"/>
  <c r="P27" i="10"/>
  <c r="P59" i="10"/>
  <c r="K27" i="10"/>
  <c r="O55" i="10"/>
  <c r="P55" i="10" s="1"/>
  <c r="K59" i="10"/>
  <c r="P29" i="10"/>
  <c r="P15" i="10"/>
  <c r="K94" i="6"/>
  <c r="O94" i="6"/>
  <c r="P94" i="6" s="1"/>
  <c r="K35" i="6"/>
  <c r="O35" i="6"/>
  <c r="P35" i="6" s="1"/>
  <c r="K98" i="6"/>
  <c r="O98" i="6"/>
  <c r="P98" i="6" s="1"/>
  <c r="K63" i="10"/>
  <c r="O63" i="10"/>
  <c r="P63" i="10" s="1"/>
  <c r="P70" i="6"/>
  <c r="P24" i="6"/>
  <c r="P79" i="6"/>
  <c r="P54" i="6"/>
  <c r="O16" i="8"/>
  <c r="P16" i="8" s="1"/>
  <c r="K16" i="8"/>
  <c r="K57" i="6"/>
  <c r="O57" i="6"/>
  <c r="P57" i="6" s="1"/>
  <c r="K29" i="9"/>
  <c r="O29" i="9"/>
  <c r="P29" i="9" s="1"/>
  <c r="K61" i="9"/>
  <c r="O61" i="9"/>
  <c r="K31" i="10"/>
  <c r="O31" i="10"/>
  <c r="P31" i="10" s="1"/>
  <c r="K41" i="9"/>
  <c r="O41" i="9"/>
  <c r="P41" i="9" s="1"/>
  <c r="K154" i="5"/>
  <c r="K146" i="5"/>
  <c r="K116" i="5"/>
  <c r="O49" i="9"/>
  <c r="P49" i="9" s="1"/>
  <c r="K34" i="10"/>
  <c r="P22" i="9"/>
  <c r="P30" i="9"/>
  <c r="P32" i="6"/>
  <c r="P40" i="6"/>
  <c r="P99" i="6"/>
  <c r="O57" i="9"/>
  <c r="P57" i="9" s="1"/>
  <c r="P66" i="9"/>
  <c r="P28" i="6"/>
  <c r="K78" i="6"/>
  <c r="O78" i="6"/>
  <c r="P78" i="6" s="1"/>
  <c r="O33" i="9"/>
  <c r="P33" i="9" s="1"/>
  <c r="O65" i="9"/>
  <c r="P65" i="9" s="1"/>
  <c r="P17" i="9"/>
  <c r="K60" i="9"/>
  <c r="P70" i="10"/>
  <c r="P17" i="10"/>
  <c r="P33" i="10"/>
  <c r="K68" i="6"/>
  <c r="O68" i="6"/>
  <c r="P68" i="6" s="1"/>
  <c r="K69" i="9"/>
  <c r="O69" i="9"/>
  <c r="P69" i="9" s="1"/>
  <c r="K37" i="9"/>
  <c r="O37" i="9"/>
  <c r="P37" i="9" s="1"/>
  <c r="K92" i="6"/>
  <c r="O92" i="6"/>
  <c r="P92" i="6" s="1"/>
  <c r="K39" i="6"/>
  <c r="O39" i="6"/>
  <c r="P39" i="6" s="1"/>
  <c r="K27" i="6"/>
  <c r="O27" i="6"/>
  <c r="P27" i="6" s="1"/>
  <c r="K49" i="6"/>
  <c r="O49" i="6"/>
  <c r="P49" i="6" s="1"/>
  <c r="K69" i="10"/>
  <c r="O69" i="10"/>
  <c r="P69" i="10" s="1"/>
  <c r="K39" i="10"/>
  <c r="O39" i="10"/>
  <c r="P39" i="10" s="1"/>
  <c r="K32" i="5"/>
  <c r="K29" i="5"/>
  <c r="K41" i="4"/>
  <c r="K26" i="4"/>
  <c r="O53" i="6"/>
  <c r="P53" i="6" s="1"/>
  <c r="P17" i="8"/>
  <c r="K97" i="5"/>
  <c r="K90" i="5"/>
  <c r="K87" i="5"/>
  <c r="K24" i="4"/>
  <c r="K104" i="5"/>
  <c r="K45" i="4"/>
  <c r="K46" i="4"/>
  <c r="K73" i="6"/>
  <c r="K52" i="4"/>
  <c r="K72" i="5"/>
  <c r="K69" i="5"/>
  <c r="K60" i="5"/>
  <c r="K24" i="5"/>
  <c r="P22" i="7"/>
  <c r="P18" i="6"/>
  <c r="P46" i="6"/>
  <c r="P85" i="6"/>
  <c r="P101" i="6"/>
  <c r="N26" i="7"/>
  <c r="G19" i="2" s="1"/>
  <c r="L26" i="7"/>
  <c r="I19" i="2" s="1"/>
  <c r="N32" i="8"/>
  <c r="G20" i="2" s="1"/>
  <c r="P26" i="9"/>
  <c r="L73" i="9"/>
  <c r="I21" i="2" s="1"/>
  <c r="P58" i="9"/>
  <c r="P19" i="7"/>
  <c r="P67" i="10"/>
  <c r="P53" i="10"/>
  <c r="P37" i="10"/>
  <c r="P21" i="10"/>
  <c r="P56" i="10"/>
  <c r="P84" i="10"/>
  <c r="L85" i="10"/>
  <c r="I22" i="2" s="1"/>
  <c r="P14" i="9"/>
  <c r="P20" i="6"/>
  <c r="K93" i="6"/>
  <c r="P45" i="6"/>
  <c r="K16" i="9"/>
  <c r="P86" i="6"/>
  <c r="P72" i="6"/>
  <c r="P43" i="10"/>
  <c r="K108" i="5"/>
  <c r="K105" i="5"/>
  <c r="K42" i="5"/>
  <c r="K91" i="5"/>
  <c r="K64" i="5"/>
  <c r="K61" i="5"/>
  <c r="K82" i="5"/>
  <c r="K79" i="5"/>
  <c r="K54" i="5"/>
  <c r="K51" i="5"/>
  <c r="K97" i="6"/>
  <c r="P31" i="6"/>
  <c r="P78" i="10"/>
  <c r="P48" i="10"/>
  <c r="P17" i="6"/>
  <c r="K45" i="6"/>
  <c r="K31" i="6"/>
  <c r="K62" i="6"/>
  <c r="O62" i="6"/>
  <c r="P62" i="6" s="1"/>
  <c r="K36" i="9"/>
  <c r="K64" i="10"/>
  <c r="O64" i="10"/>
  <c r="P64" i="10" s="1"/>
  <c r="K50" i="10"/>
  <c r="O50" i="10"/>
  <c r="P50" i="10" s="1"/>
  <c r="K64" i="9"/>
  <c r="K156" i="5"/>
  <c r="K140" i="5"/>
  <c r="K124" i="5"/>
  <c r="K101" i="5"/>
  <c r="K78" i="5"/>
  <c r="K77" i="5"/>
  <c r="K22" i="5"/>
  <c r="K19" i="5"/>
  <c r="K18" i="4"/>
  <c r="K17" i="4"/>
  <c r="K32" i="4"/>
  <c r="K153" i="5"/>
  <c r="K145" i="5"/>
  <c r="K137" i="5"/>
  <c r="K129" i="5"/>
  <c r="K123" i="5"/>
  <c r="K115" i="5"/>
  <c r="K109" i="5"/>
  <c r="K96" i="5"/>
  <c r="K163" i="5"/>
  <c r="K157" i="5"/>
  <c r="K149" i="5"/>
  <c r="K141" i="5"/>
  <c r="K133" i="5"/>
  <c r="K125" i="5"/>
  <c r="K119" i="5"/>
  <c r="K94" i="5"/>
  <c r="K68" i="5"/>
  <c r="K65" i="5"/>
  <c r="K40" i="5"/>
  <c r="K37" i="5"/>
  <c r="O54" i="4"/>
  <c r="P54" i="4" s="1"/>
  <c r="K54" i="4"/>
  <c r="K31" i="4"/>
  <c r="K42" i="4"/>
  <c r="K49" i="4"/>
  <c r="K103" i="5"/>
  <c r="P82" i="6"/>
  <c r="O19" i="8"/>
  <c r="K71" i="6"/>
  <c r="O52" i="9"/>
  <c r="P52" i="9" s="1"/>
  <c r="K52" i="9"/>
  <c r="K72" i="9"/>
  <c r="K36" i="5"/>
  <c r="K33" i="5"/>
  <c r="K27" i="4"/>
  <c r="K36" i="4"/>
  <c r="K76" i="5"/>
  <c r="K73" i="5"/>
  <c r="K46" i="5"/>
  <c r="K43" i="5"/>
  <c r="K18" i="5"/>
  <c r="K15" i="5"/>
  <c r="K50" i="4"/>
  <c r="K35" i="4"/>
  <c r="K152" i="5"/>
  <c r="K144" i="5"/>
  <c r="K136" i="5"/>
  <c r="K128" i="5"/>
  <c r="K122" i="5"/>
  <c r="K114" i="5"/>
  <c r="K86" i="5"/>
  <c r="K83" i="5"/>
  <c r="K55" i="5"/>
  <c r="K28" i="5"/>
  <c r="K25" i="5"/>
  <c r="K158" i="5"/>
  <c r="O158" i="5"/>
  <c r="P158" i="5" s="1"/>
  <c r="K150" i="5"/>
  <c r="O150" i="5"/>
  <c r="P150" i="5" s="1"/>
  <c r="K142" i="5"/>
  <c r="O142" i="5"/>
  <c r="P142" i="5" s="1"/>
  <c r="K134" i="5"/>
  <c r="O134" i="5"/>
  <c r="P134" i="5" s="1"/>
  <c r="K126" i="5"/>
  <c r="O126" i="5"/>
  <c r="P126" i="5" s="1"/>
  <c r="K120" i="5"/>
  <c r="O120" i="5"/>
  <c r="P120" i="5" s="1"/>
  <c r="K112" i="5"/>
  <c r="O112" i="5"/>
  <c r="P22" i="10"/>
  <c r="K30" i="8"/>
  <c r="O30" i="8"/>
  <c r="P30" i="8" s="1"/>
  <c r="K32" i="9"/>
  <c r="K24" i="9"/>
  <c r="K77" i="6"/>
  <c r="K66" i="6"/>
  <c r="O66" i="6"/>
  <c r="P66" i="6" s="1"/>
  <c r="K72" i="10"/>
  <c r="O72" i="10"/>
  <c r="P72" i="10" s="1"/>
  <c r="K58" i="10"/>
  <c r="O58" i="10"/>
  <c r="P58" i="10" s="1"/>
  <c r="K42" i="10"/>
  <c r="O42" i="10"/>
  <c r="K162" i="5"/>
  <c r="K148" i="5"/>
  <c r="K132" i="5"/>
  <c r="K118" i="5"/>
  <c r="K50" i="5"/>
  <c r="K47" i="5"/>
  <c r="K48" i="4"/>
  <c r="O48" i="4"/>
  <c r="P48" i="4" s="1"/>
  <c r="K28" i="4"/>
  <c r="K21" i="4"/>
  <c r="K23" i="4"/>
  <c r="K92" i="5"/>
  <c r="O48" i="9"/>
  <c r="P48" i="9" s="1"/>
  <c r="K48" i="9"/>
  <c r="O28" i="9"/>
  <c r="K28" i="9"/>
  <c r="O44" i="4"/>
  <c r="P44" i="4" s="1"/>
  <c r="K44" i="4"/>
  <c r="O38" i="4"/>
  <c r="K38" i="4"/>
  <c r="P47" i="9"/>
  <c r="P71" i="9"/>
  <c r="P31" i="9"/>
  <c r="P19" i="9"/>
  <c r="K14" i="5"/>
  <c r="P54" i="9"/>
  <c r="P80" i="6"/>
  <c r="P96" i="6"/>
  <c r="P35" i="9"/>
  <c r="P55" i="9"/>
  <c r="L32" i="8"/>
  <c r="I20" i="2" s="1"/>
  <c r="P46" i="9"/>
  <c r="P44" i="10"/>
  <c r="P52" i="10"/>
  <c r="P60" i="10"/>
  <c r="P66" i="10"/>
  <c r="P74" i="10"/>
  <c r="P82" i="10"/>
  <c r="P23" i="7"/>
  <c r="P39" i="9"/>
  <c r="P16" i="7"/>
  <c r="P28" i="10"/>
  <c r="P36" i="10"/>
  <c r="P20" i="10"/>
  <c r="P38" i="9"/>
  <c r="P32" i="10"/>
  <c r="P18" i="7"/>
  <c r="P40" i="10"/>
  <c r="P24" i="10"/>
  <c r="P84" i="6"/>
  <c r="P20" i="8"/>
  <c r="P70" i="9"/>
  <c r="P50" i="6"/>
  <c r="P24" i="8"/>
  <c r="P22" i="6"/>
  <c r="P64" i="6"/>
  <c r="P28" i="8"/>
  <c r="M26" i="7"/>
  <c r="F19" i="2" s="1"/>
  <c r="P14" i="7"/>
  <c r="M73" i="9"/>
  <c r="F21" i="2" s="1"/>
  <c r="M105" i="6"/>
  <c r="F18" i="2" s="1"/>
  <c r="M32" i="8"/>
  <c r="F20" i="2" s="1"/>
  <c r="M55" i="4"/>
  <c r="F16" i="2" s="1"/>
  <c r="M85" i="10" l="1"/>
  <c r="F22" i="2" s="1"/>
  <c r="P65" i="10"/>
  <c r="K25" i="10"/>
  <c r="N25" i="10"/>
  <c r="P61" i="9"/>
  <c r="K62" i="9"/>
  <c r="N62" i="9"/>
  <c r="P62" i="9" s="1"/>
  <c r="K59" i="9"/>
  <c r="N59" i="9"/>
  <c r="N63" i="9"/>
  <c r="P63" i="9" s="1"/>
  <c r="K63" i="9"/>
  <c r="P90" i="5"/>
  <c r="P19" i="10"/>
  <c r="P73" i="10"/>
  <c r="K19" i="10"/>
  <c r="K73" i="10"/>
  <c r="K14" i="8"/>
  <c r="K51" i="10"/>
  <c r="K35" i="10"/>
  <c r="O26" i="7"/>
  <c r="H19" i="2" s="1"/>
  <c r="P38" i="4"/>
  <c r="P55" i="4" s="1"/>
  <c r="E16" i="2" s="1"/>
  <c r="O55" i="4"/>
  <c r="H16" i="2" s="1"/>
  <c r="P42" i="10"/>
  <c r="P28" i="9"/>
  <c r="O32" i="8"/>
  <c r="H20" i="2" s="1"/>
  <c r="P19" i="8"/>
  <c r="P32" i="8" s="1"/>
  <c r="N9" i="8" s="1"/>
  <c r="O105" i="6"/>
  <c r="H18" i="2" s="1"/>
  <c r="O164" i="5"/>
  <c r="H17" i="2" s="1"/>
  <c r="P112" i="5"/>
  <c r="P26" i="7"/>
  <c r="E19" i="2" s="1"/>
  <c r="P105" i="6"/>
  <c r="N9" i="6" s="1"/>
  <c r="P164" i="5" l="1"/>
  <c r="E17" i="2" s="1"/>
  <c r="O85" i="10"/>
  <c r="H22" i="2" s="1"/>
  <c r="N85" i="10"/>
  <c r="G22" i="2" s="1"/>
  <c r="P25" i="10"/>
  <c r="P85" i="10" s="1"/>
  <c r="P59" i="9"/>
  <c r="N73" i="9"/>
  <c r="G21" i="2" s="1"/>
  <c r="N9" i="4"/>
  <c r="O73" i="9"/>
  <c r="H21" i="2" s="1"/>
  <c r="P73" i="9"/>
  <c r="N9" i="9" s="1"/>
  <c r="E18" i="2"/>
  <c r="N9" i="7"/>
  <c r="E20" i="2"/>
  <c r="N9" i="5" l="1"/>
  <c r="E22" i="2"/>
  <c r="N9" i="10"/>
  <c r="E21" i="2"/>
  <c r="N84" i="3" l="1"/>
  <c r="L84" i="3"/>
  <c r="N83" i="3"/>
  <c r="L83" i="3"/>
  <c r="N82" i="3"/>
  <c r="L82" i="3"/>
  <c r="N81" i="3"/>
  <c r="L81" i="3"/>
  <c r="N80" i="3"/>
  <c r="L80" i="3"/>
  <c r="N79" i="3"/>
  <c r="L79" i="3"/>
  <c r="N78" i="3"/>
  <c r="L78" i="3"/>
  <c r="N77" i="3"/>
  <c r="L77" i="3"/>
  <c r="N76" i="3"/>
  <c r="L76" i="3"/>
  <c r="N75" i="3"/>
  <c r="L75" i="3"/>
  <c r="N74" i="3"/>
  <c r="L74" i="3"/>
  <c r="N73" i="3"/>
  <c r="L73" i="3"/>
  <c r="N72" i="3"/>
  <c r="L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N59" i="3"/>
  <c r="L59" i="3"/>
  <c r="N58" i="3"/>
  <c r="L58" i="3"/>
  <c r="N57" i="3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52" i="3" l="1"/>
  <c r="O53" i="3"/>
  <c r="M54" i="3"/>
  <c r="O54" i="3"/>
  <c r="M55" i="3"/>
  <c r="O55" i="3"/>
  <c r="O66" i="3"/>
  <c r="O67" i="3"/>
  <c r="M68" i="3"/>
  <c r="O68" i="3"/>
  <c r="M69" i="3"/>
  <c r="O69" i="3"/>
  <c r="O82" i="3"/>
  <c r="M83" i="3"/>
  <c r="O83" i="3"/>
  <c r="O15" i="3"/>
  <c r="M16" i="3"/>
  <c r="O16" i="3"/>
  <c r="M17" i="3"/>
  <c r="O17" i="3"/>
  <c r="O18" i="3"/>
  <c r="O19" i="3"/>
  <c r="M20" i="3"/>
  <c r="O20" i="3"/>
  <c r="M21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M30" i="3"/>
  <c r="O30" i="3"/>
  <c r="M31" i="3"/>
  <c r="O31" i="3"/>
  <c r="O32" i="3"/>
  <c r="O33" i="3"/>
  <c r="M34" i="3"/>
  <c r="O34" i="3"/>
  <c r="M35" i="3"/>
  <c r="O35" i="3"/>
  <c r="O36" i="3"/>
  <c r="O37" i="3"/>
  <c r="M38" i="3"/>
  <c r="O38" i="3"/>
  <c r="M39" i="3"/>
  <c r="O39" i="3"/>
  <c r="O40" i="3"/>
  <c r="O41" i="3"/>
  <c r="M42" i="3"/>
  <c r="O42" i="3"/>
  <c r="M43" i="3"/>
  <c r="O56" i="3"/>
  <c r="O57" i="3"/>
  <c r="M58" i="3"/>
  <c r="O58" i="3"/>
  <c r="M59" i="3"/>
  <c r="O70" i="3"/>
  <c r="O71" i="3"/>
  <c r="M72" i="3"/>
  <c r="O72" i="3"/>
  <c r="M73" i="3"/>
  <c r="O84" i="3"/>
  <c r="O44" i="3"/>
  <c r="O45" i="3"/>
  <c r="M46" i="3"/>
  <c r="O46" i="3"/>
  <c r="M47" i="3"/>
  <c r="O47" i="3"/>
  <c r="M60" i="3"/>
  <c r="O60" i="3"/>
  <c r="M61" i="3"/>
  <c r="O61" i="3"/>
  <c r="O74" i="3"/>
  <c r="O75" i="3"/>
  <c r="M76" i="3"/>
  <c r="O76" i="3"/>
  <c r="M77" i="3"/>
  <c r="O77" i="3"/>
  <c r="O48" i="3"/>
  <c r="O49" i="3"/>
  <c r="M50" i="3"/>
  <c r="O50" i="3"/>
  <c r="M51" i="3"/>
  <c r="O62" i="3"/>
  <c r="O63" i="3"/>
  <c r="M64" i="3"/>
  <c r="O64" i="3"/>
  <c r="M65" i="3"/>
  <c r="O78" i="3"/>
  <c r="O79" i="3"/>
  <c r="M80" i="3"/>
  <c r="O80" i="3"/>
  <c r="M81" i="3"/>
  <c r="O14" i="3"/>
  <c r="P14" i="3" s="1"/>
  <c r="M18" i="3"/>
  <c r="M24" i="3"/>
  <c r="M28" i="3"/>
  <c r="M32" i="3"/>
  <c r="M36" i="3"/>
  <c r="M40" i="3"/>
  <c r="M44" i="3"/>
  <c r="M48" i="3"/>
  <c r="M52" i="3"/>
  <c r="M56" i="3"/>
  <c r="M62" i="3"/>
  <c r="M66" i="3"/>
  <c r="K68" i="3"/>
  <c r="M70" i="3"/>
  <c r="M74" i="3"/>
  <c r="M78" i="3"/>
  <c r="M82" i="3"/>
  <c r="M84" i="3"/>
  <c r="L85" i="3"/>
  <c r="M15" i="3"/>
  <c r="M19" i="3"/>
  <c r="M25" i="3"/>
  <c r="M29" i="3"/>
  <c r="M33" i="3"/>
  <c r="M37" i="3"/>
  <c r="M41" i="3"/>
  <c r="M45" i="3"/>
  <c r="M49" i="3"/>
  <c r="M53" i="3"/>
  <c r="P53" i="3" s="1"/>
  <c r="M57" i="3"/>
  <c r="M63" i="3"/>
  <c r="M67" i="3"/>
  <c r="M71" i="3"/>
  <c r="M75" i="3"/>
  <c r="M79" i="3"/>
  <c r="N85" i="3"/>
  <c r="P16" i="3" l="1"/>
  <c r="P83" i="3"/>
  <c r="P56" i="3"/>
  <c r="P39" i="3"/>
  <c r="P82" i="3"/>
  <c r="P24" i="3"/>
  <c r="P18" i="3"/>
  <c r="P21" i="3"/>
  <c r="P70" i="3"/>
  <c r="P55" i="3"/>
  <c r="P68" i="3"/>
  <c r="P52" i="3"/>
  <c r="P40" i="3"/>
  <c r="P32" i="3"/>
  <c r="P84" i="3"/>
  <c r="P28" i="3"/>
  <c r="P80" i="3"/>
  <c r="P77" i="3"/>
  <c r="P47" i="3"/>
  <c r="P66" i="3"/>
  <c r="P36" i="3"/>
  <c r="P74" i="3"/>
  <c r="P72" i="3"/>
  <c r="P42" i="3"/>
  <c r="P34" i="3"/>
  <c r="P31" i="3"/>
  <c r="P26" i="3"/>
  <c r="P23" i="3"/>
  <c r="P20" i="3"/>
  <c r="P17" i="3"/>
  <c r="P69" i="3"/>
  <c r="P54" i="3"/>
  <c r="P29" i="3"/>
  <c r="K72" i="3"/>
  <c r="P62" i="3"/>
  <c r="K20" i="3"/>
  <c r="P67" i="3"/>
  <c r="K39" i="3"/>
  <c r="P44" i="3"/>
  <c r="P58" i="3"/>
  <c r="P38" i="3"/>
  <c r="P35" i="3"/>
  <c r="P30" i="3"/>
  <c r="P27" i="3"/>
  <c r="P22" i="3"/>
  <c r="P45" i="3"/>
  <c r="P75" i="3"/>
  <c r="K26" i="3"/>
  <c r="P37" i="3"/>
  <c r="K17" i="3"/>
  <c r="K23" i="3"/>
  <c r="P15" i="3"/>
  <c r="K34" i="3"/>
  <c r="P49" i="3"/>
  <c r="P57" i="3"/>
  <c r="K31" i="3"/>
  <c r="K54" i="3"/>
  <c r="K42" i="3"/>
  <c r="P63" i="3"/>
  <c r="K80" i="3"/>
  <c r="K60" i="3"/>
  <c r="P78" i="3"/>
  <c r="P61" i="3"/>
  <c r="K50" i="3"/>
  <c r="K35" i="3"/>
  <c r="K27" i="3"/>
  <c r="P71" i="3"/>
  <c r="P41" i="3"/>
  <c r="P33" i="3"/>
  <c r="P25" i="3"/>
  <c r="P19" i="3"/>
  <c r="G15" i="2"/>
  <c r="K21" i="3"/>
  <c r="K16" i="3"/>
  <c r="K58" i="3"/>
  <c r="K46" i="3"/>
  <c r="K38" i="3"/>
  <c r="K30" i="3"/>
  <c r="K22" i="3"/>
  <c r="K76" i="3"/>
  <c r="K84" i="3"/>
  <c r="K57" i="3"/>
  <c r="K56" i="3"/>
  <c r="K61" i="3"/>
  <c r="K63" i="3"/>
  <c r="P76" i="3"/>
  <c r="K74" i="3"/>
  <c r="P60" i="3"/>
  <c r="P46" i="3"/>
  <c r="K44" i="3"/>
  <c r="P48" i="3"/>
  <c r="K64" i="3"/>
  <c r="K77" i="3"/>
  <c r="P64" i="3"/>
  <c r="K62" i="3"/>
  <c r="P50" i="3"/>
  <c r="K47" i="3"/>
  <c r="K75" i="3"/>
  <c r="K45" i="3"/>
  <c r="O81" i="3"/>
  <c r="P81" i="3" s="1"/>
  <c r="K81" i="3"/>
  <c r="K43" i="3"/>
  <c r="O43" i="3"/>
  <c r="P43" i="3" s="1"/>
  <c r="K79" i="3"/>
  <c r="O65" i="3"/>
  <c r="P65" i="3" s="1"/>
  <c r="K65" i="3"/>
  <c r="K48" i="3"/>
  <c r="K83" i="3"/>
  <c r="K70" i="3"/>
  <c r="K41" i="3"/>
  <c r="K37" i="3"/>
  <c r="K33" i="3"/>
  <c r="K29" i="3"/>
  <c r="K25" i="3"/>
  <c r="K19" i="3"/>
  <c r="K15" i="3"/>
  <c r="K67" i="3"/>
  <c r="K53" i="3"/>
  <c r="P79" i="3"/>
  <c r="O51" i="3"/>
  <c r="P51" i="3" s="1"/>
  <c r="K51" i="3"/>
  <c r="K73" i="3"/>
  <c r="O73" i="3"/>
  <c r="P73" i="3" s="1"/>
  <c r="K69" i="3"/>
  <c r="K78" i="3"/>
  <c r="K49" i="3"/>
  <c r="K71" i="3"/>
  <c r="K59" i="3"/>
  <c r="O59" i="3"/>
  <c r="P59" i="3" s="1"/>
  <c r="K55" i="3"/>
  <c r="K40" i="3"/>
  <c r="K36" i="3"/>
  <c r="K32" i="3"/>
  <c r="K28" i="3"/>
  <c r="K24" i="3"/>
  <c r="K18" i="3"/>
  <c r="K82" i="3"/>
  <c r="K66" i="3"/>
  <c r="K52" i="3"/>
  <c r="K14" i="3"/>
  <c r="I15" i="2"/>
  <c r="M85" i="3"/>
  <c r="P85" i="3" l="1"/>
  <c r="O85" i="3"/>
  <c r="F15" i="2"/>
  <c r="H15" i="2" l="1"/>
  <c r="N9" i="3"/>
  <c r="E15" i="2"/>
  <c r="A15" i="2" l="1"/>
  <c r="D1" i="3" s="1"/>
  <c r="A17" i="2"/>
  <c r="A19" i="2"/>
  <c r="A16" i="2"/>
  <c r="A18" i="2"/>
  <c r="A20" i="2"/>
  <c r="A22" i="2"/>
  <c r="A21" i="2"/>
  <c r="B15" i="2"/>
  <c r="I23" i="2"/>
  <c r="H23" i="2"/>
  <c r="G23" i="2"/>
  <c r="F23" i="2"/>
  <c r="E23" i="2"/>
  <c r="E26" i="2" s="1"/>
  <c r="B21" i="2" l="1"/>
  <c r="D1" i="9"/>
  <c r="B16" i="2"/>
  <c r="D1" i="4"/>
  <c r="B22" i="2"/>
  <c r="D1" i="10"/>
  <c r="B19" i="2"/>
  <c r="D1" i="7"/>
  <c r="B20" i="2"/>
  <c r="D1" i="8"/>
  <c r="B17" i="2"/>
  <c r="D1" i="5"/>
  <c r="B18" i="2"/>
  <c r="D1" i="6"/>
  <c r="D11" i="2"/>
  <c r="E24" i="2"/>
  <c r="E25" i="2" s="1"/>
  <c r="E27" i="2" l="1"/>
  <c r="C19" i="33" s="1"/>
  <c r="C26" i="33" s="1"/>
  <c r="C28" i="33" l="1"/>
  <c r="C29" i="33" s="1"/>
  <c r="C32" i="33"/>
  <c r="C31" i="33"/>
  <c r="D10" i="2"/>
  <c r="C19" i="1"/>
  <c r="C26" i="1" s="1"/>
  <c r="C28" i="1" s="1"/>
</calcChain>
</file>

<file path=xl/sharedStrings.xml><?xml version="1.0" encoding="utf-8"?>
<sst xmlns="http://schemas.openxmlformats.org/spreadsheetml/2006/main" count="1341" uniqueCount="458">
  <si>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</si>
  <si>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</si>
  <si>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</si>
  <si>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</si>
  <si>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</si>
  <si>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</si>
  <si>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</si>
  <si>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</si>
  <si>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</si>
  <si>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</si>
  <si>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</si>
  <si>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</si>
  <si>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</si>
  <si>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</si>
  <si>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</si>
  <si>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</si>
  <si>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</si>
  <si>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</si>
  <si>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</si>
  <si>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</si>
  <si>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</si>
  <si>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</si>
  <si>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</si>
  <si>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</si>
  <si>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</si>
  <si>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</si>
  <si>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</si>
  <si>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</si>
  <si>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</si>
  <si>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</si>
  <si>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</si>
  <si>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</si>
  <si>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</si>
  <si>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</si>
  <si>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</si>
  <si>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</si>
  <si>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</si>
  <si>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</si>
  <si>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</si>
  <si>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</si>
  <si>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</si>
  <si>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</si>
  <si>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</si>
  <si>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</si>
  <si>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</si>
  <si>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</si>
  <si>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</si>
  <si>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</si>
  <si>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</si>
  <si>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</si>
  <si>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</si>
  <si>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</si>
  <si>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</si>
  <si>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</si>
  <si>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</si>
  <si>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 vienkāršotas fasādes atjaunošana</t>
  </si>
  <si>
    <t>Daudzdzīvokļu dzīvojamās mājas, Mātera iela 53, Jelgava vienkāršotas fasādes atjaunošana</t>
  </si>
  <si>
    <t>Mātera iela 53, Jelgava</t>
  </si>
  <si>
    <t>Piezīme: virsizdevumos iekļauti papildu izmaksas, kuras saistītas ar būvlaukuma iekārtošanu, uzturēšanu, būvdarbu organizēšanu</t>
  </si>
  <si>
    <t>Demontāžas darbi</t>
  </si>
  <si>
    <t>Esošā jumta seguma demontāža</t>
  </si>
  <si>
    <t>m2</t>
  </si>
  <si>
    <t>Bojāto koka konstrukciju demontāža līdz 10% no kopējā apjoma</t>
  </si>
  <si>
    <t>m3</t>
  </si>
  <si>
    <t>Skārda elementu demontāža</t>
  </si>
  <si>
    <t>m</t>
  </si>
  <si>
    <t>Esošo lietus ūdens novadīšanas sistēmas demotāža</t>
  </si>
  <si>
    <t>Bēniņu attīrīšana no gružiem izlīdzinot esošo izdedžu klājumu</t>
  </si>
  <si>
    <t>Televīzijas antenu, margu demontāža no ēkas jumta</t>
  </si>
  <si>
    <t>kompl.</t>
  </si>
  <si>
    <t xml:space="preserve">Materiālu celšana uz un no ēkas </t>
  </si>
  <si>
    <t>obj.</t>
  </si>
  <si>
    <t>Jumta seguma atjaunošana</t>
  </si>
  <si>
    <t>Bojāto koka konstrukciju atjaunošana līdz 10% no kopējā apjoma</t>
  </si>
  <si>
    <t>stiprinājuma elementi</t>
  </si>
  <si>
    <t>kompl</t>
  </si>
  <si>
    <t>Esošās jumta koka spāru pagarināšana</t>
  </si>
  <si>
    <t>Siltinājuma iestrāde jumta vertikālajās daļās (ass A; 8-11) un virsm kāpņu telpām</t>
  </si>
  <si>
    <t>akmens vate (λd=0,039 W/m*K) 200mm (vai ekvivalents)</t>
  </si>
  <si>
    <t>Pretkondensāta plēves ieklāšana</t>
  </si>
  <si>
    <t xml:space="preserve"> stiprinājumi, palīgmateriāli</t>
  </si>
  <si>
    <t>Garenlatojuma ierīkošana spāres līdzināšanai</t>
  </si>
  <si>
    <t>Koka latojuma ierīkošana izmantojot esošo kokmateriālu</t>
  </si>
  <si>
    <t>Metāla jumta seguma ieklāšana ieskaitot pieslēguma elementu ierīkošanu</t>
  </si>
  <si>
    <t>metāla jumta segums Ruukki Monterrey (Ruukki vai ekvivalents) RR32 tonī</t>
  </si>
  <si>
    <t>pieslēgumi</t>
  </si>
  <si>
    <t>stiprinājumi, palīgmateriāli</t>
  </si>
  <si>
    <t>Jumta lūku izbūve</t>
  </si>
  <si>
    <t>Vējmalu un pārkares izbūve apšūjot ar apdares dēlīšiem</t>
  </si>
  <si>
    <t>Jumta vējmalu un pārkares krāsošana</t>
  </si>
  <si>
    <t>grunts krāsa</t>
  </si>
  <si>
    <t>l</t>
  </si>
  <si>
    <t>tonēta krāsa</t>
  </si>
  <si>
    <t>Lietus ūdens notekreņu izbūve jumtam</t>
  </si>
  <si>
    <t>Lietus ūdens notekcauruļu izbūve jumtam</t>
  </si>
  <si>
    <t>Jumta drošības barjera ar sniega aizturi ierīkošana</t>
  </si>
  <si>
    <t>Pēdējā stāva sienu un pārseguma siltināšana</t>
  </si>
  <si>
    <t>Bēniņu sienas siltināšana 820mm augstumā ar putupolistirola plātnēm b=100mm uz līmjavas kārtas (ieskaitot sienu sagatavošanu, gruntēšanu)</t>
  </si>
  <si>
    <t>grunts Baumit UniPrimer (Baumit vai ekvivalents)</t>
  </si>
  <si>
    <t>kg</t>
  </si>
  <si>
    <t>putupolistirols (λd=0,038 W/m*K) EPS80 100mm (vai ekvivalents)</t>
  </si>
  <si>
    <t xml:space="preserve"> līmjava Baumit ProContact (Baumit vai ekvivalents)</t>
  </si>
  <si>
    <t>palīgmateriāli</t>
  </si>
  <si>
    <t>Kāpņu telpas sienas no bēniņu puses siltināšana visā augstumā ar putupolistirola plātnēm b=150mm uz līmjavas kārtas (ieskaitot sienu sagatavošanu, gruntēšanu)</t>
  </si>
  <si>
    <t>putupolistirols (λd=0,036 W/m*K) 150mm (vai ekvivalents)</t>
  </si>
  <si>
    <t>Siltinājuma armēšana ar stikla šķiedras sietu</t>
  </si>
  <si>
    <t>stiklašķiedras siets Baumit Startex 160g/m2 (Baumit vai ekvivalents)</t>
  </si>
  <si>
    <t>Koka siju karkasa izbūve laipām</t>
  </si>
  <si>
    <t>palīgmateriāli (skrūves u.c.)</t>
  </si>
  <si>
    <t>Bēniņos iebūvēt beramo akmens vati h=300mm</t>
  </si>
  <si>
    <t>beramā vate (300mm biezumā pēc sēšanās) λ=0,041 W/(mK) (vai ekvivalents)</t>
  </si>
  <si>
    <t>Bēniņos izbūvēt dēļu laipas virs siltumizolācijas (d=30mm)</t>
  </si>
  <si>
    <t>Dažādi darbi</t>
  </si>
  <si>
    <t>Demontēto televīzijas antenu montāža, pēc jumta seguma izveides</t>
  </si>
  <si>
    <t>impregnēts kokmateriāls 50x180mm (vai ekvivalents)</t>
  </si>
  <si>
    <t>impregnēts kokmateriāls 50x180mm L=1000mm (vai ekvivalents)</t>
  </si>
  <si>
    <t>pretkondensāta plēve ISOCON PRO 120g (vai ekvivalents)</t>
  </si>
  <si>
    <t>impregnēts kokmateriāls 25x50mm s=900mm (vai ekvivalents)</t>
  </si>
  <si>
    <t>impregnēts kokmateriāls 50x50mm s=340mm (vai ekvivalents)</t>
  </si>
  <si>
    <t>impregnēts kokmateriāls 50x50mm (vai ekvivalents)</t>
  </si>
  <si>
    <t>dekoratīvie apdares dēlīši 20x100mm (vai ekvivalents)</t>
  </si>
  <si>
    <t>skārda ar PE pārklājumu, apaļa šķērsgriezuma tekne D150 (vai ekvivalents)</t>
  </si>
  <si>
    <t>skārda ar PE pārklājumu, apaļa šķērsgriezuma noteka D150 (vai ekvivalents)</t>
  </si>
  <si>
    <t>kokmateriāls 50x200mm, 50x100mm (vai ekvivalents)</t>
  </si>
  <si>
    <t>kokmateriāls 30x100 mm (vai ekvivalents)</t>
  </si>
  <si>
    <t>Esošā jumtiņa seguma demontāža</t>
  </si>
  <si>
    <t>Jumtiņa koka konstrukciju demontāža</t>
  </si>
  <si>
    <t>Esošā lieveņa demontāža</t>
  </si>
  <si>
    <t>Būvbedres rakšana grunts maiņai</t>
  </si>
  <si>
    <t>Esošā grunts iekraušana un izvēšana no objekta</t>
  </si>
  <si>
    <t>Jumtiņa seguma atjaunošana</t>
  </si>
  <si>
    <t>Jumtiņa koka konstrukciju izbūve</t>
  </si>
  <si>
    <t>Koka dēļu klājuma izbūve</t>
  </si>
  <si>
    <t>Lieveņa seguma izbūve pa asīm 11-8</t>
  </si>
  <si>
    <t>Aizbērt būvbedri ar jaunpievesto grunti, to blīvējot</t>
  </si>
  <si>
    <t>Aizbērt būvbedri ar dolomīta šķembām 150 mm biezumā, tās blīvējot</t>
  </si>
  <si>
    <t>Aizbērt būvbedri ar drenējoša smilts (filtrācijas koef.&gt;1m/dnn) 50 mm biezumā, tās blīvējot</t>
  </si>
  <si>
    <t>Bruģakmens lieveņa izveide</t>
  </si>
  <si>
    <t>Betona ietvju izbūve uz betons sagataves kārtas</t>
  </si>
  <si>
    <t>Lieveņa un kāpņu seguma atjaunošana</t>
  </si>
  <si>
    <t>Esošā lieveņu un kāpņu seguma sagatavošana un atjaunošana izveidojot pretslīdenu virsmu</t>
  </si>
  <si>
    <t>Esošo margu atjaunošana ieejas mezglam pa asīm 8-1</t>
  </si>
  <si>
    <t>Jauno margu izbūve ieejas mezgliem pa asīm K-A</t>
  </si>
  <si>
    <t>drenējoša smilts (filtrācijas koef.&gt;1m/dnn) (vai ekvivalents)</t>
  </si>
  <si>
    <t>dolomīta šķembas (fr.16-45 mm) 150 mm (vai ekvivalents)</t>
  </si>
  <si>
    <t>drenējoša smilts (filtrācijas koef.&gt;1m/dnn) 50 mm (vai ekvivalents)</t>
  </si>
  <si>
    <t>bruģakmens 60 mm (vai ekvivalents)</t>
  </si>
  <si>
    <t>betons C8/10 (vai ekvivalents)</t>
  </si>
  <si>
    <t>betona ietvju apmale BR.100.20.8 (vai ekvivalents)</t>
  </si>
  <si>
    <t>impregnēts kokmateriāls 50x100mm (vai ekvivalents)</t>
  </si>
  <si>
    <t>impregnēts kokmateriāls 25x100mm (vai ekvivalents)</t>
  </si>
  <si>
    <t>skārda ar PE pārklājumu, apaļa šķērsgriezuma tekne D100 (vai ekvivalents)</t>
  </si>
  <si>
    <t>skārda ar PE pārklājumu, apaļa šķērsgriezuma noteka D100 (vai ekvivalents)</t>
  </si>
  <si>
    <t>Tāme sastādīta 2020.gada tirgus cenās, pamatojoties uz projekta rasējumiem, Energoauditu un Pasūtītāja vēlmēm</t>
  </si>
  <si>
    <t>Bēniņu siltināšana un jumta seguma atjaunošana</t>
  </si>
  <si>
    <t>Ieejas mezgli un uzjumtiņu atjaunošana</t>
  </si>
  <si>
    <t>Sastatņu montāžā, demontāža, īre</t>
  </si>
  <si>
    <t>Drošības tīkla (SCAFFOLD-NET 70 vai ekvivalents, fasādes aizsargsiets) uzstādīšana</t>
  </si>
  <si>
    <t>Apmalītes demontāža pa ēkas perimetru</t>
  </si>
  <si>
    <t>Lodžiju tērauda margu demontāža</t>
  </si>
  <si>
    <t>Cokola un fasādes virsmu sagatavošana atbilstoši ETAG 004</t>
  </si>
  <si>
    <t>Tranšejas rakšana grunts maiņai</t>
  </si>
  <si>
    <t>Būvgružu savākšana, utilizācija</t>
  </si>
  <si>
    <t>Mūrešanas darbi</t>
  </si>
  <si>
    <t>Aizmūrēšana ar gāzbetona blokiem 100 mm biezumā</t>
  </si>
  <si>
    <t>gāzbetona bloki Texoblock Screen 100 (Texoblock vai ekvivalents)</t>
  </si>
  <si>
    <t>Aizmūrēšana ar gāzbetona blokiem 150 mm biezumā</t>
  </si>
  <si>
    <t>gāzbetona bloki Texoblock Screen 150 (Texoblock vai ekvivalents)</t>
  </si>
  <si>
    <t>Aizmūrēšana ar gāzbetona blokiem 200 mm biezumā</t>
  </si>
  <si>
    <t>gāzbetona bloki Texoblock Screen 200 (Texoblock vai ekvivalents)</t>
  </si>
  <si>
    <t>gb</t>
  </si>
  <si>
    <t>Aizmūrēšana ar gāzbetona blokiem 250 mm biezumā</t>
  </si>
  <si>
    <t>gāzbetona bloki Texoblock Screen 250 (Texoblock vai ekvivalents)</t>
  </si>
  <si>
    <t>Cokola siltināšana pa perimetru</t>
  </si>
  <si>
    <t>Vertikālās hidroizolācijas veidošana pamatu un cokola virsmai</t>
  </si>
  <si>
    <t>Pamatu un cokola virsmas siltināšana ar putupolistirolu b=100mm uz bitumena līmjavas kārtas, papildus stiprinot ar dībeļiem</t>
  </si>
  <si>
    <t>ekstrudētais putupolistirols (λd=0,038 W/m*K) 100mm (vai ekvivalents)</t>
  </si>
  <si>
    <t>līmjava Baumit BituFix 2K (Baumit vai ekvivalents)</t>
  </si>
  <si>
    <t>palīgmateriāli (dībeļi u.c.)</t>
  </si>
  <si>
    <t>Siltinājuma armēšana ar stikla šķiedras sietu cokola virsmai</t>
  </si>
  <si>
    <t>palīgmateriāli (līmlentes, stūra līstes)</t>
  </si>
  <si>
    <t>grunts pirms dekoratīvā apmetuma Baumit UniPrimer (Baumit vai ekvivalents)</t>
  </si>
  <si>
    <t>Dekoratīvā apmetumu iestrāde cokola virsmai</t>
  </si>
  <si>
    <t>dekoratīvais apmetums Baumit EdelPutz Spezial Natur 2.0 mm (Baumit vai ekvivalents)</t>
  </si>
  <si>
    <t>palīgmateriāli (līmlentes)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</si>
  <si>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</si>
  <si>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</si>
  <si>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</si>
  <si>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</si>
  <si>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EJOT alumīnija cokola profils 150 mm (vai ekvivalents)</t>
  </si>
  <si>
    <t>Ārsienas virsmas siltināšana ar putupolistirola plātnēm b=150mm uz līmjavas kārtas, papildus stiprinot ar dībeļiem (atbisltoši MK Nr.333 LBN 201-15 5.tabulas prasībām)</t>
  </si>
  <si>
    <t>akmens vate (λd=0,036 W/m*K) 150mm (vai ekvivalents) (atbisltoši MK Nr.333 LBN 201-15 5.tabulas prasībām)</t>
  </si>
  <si>
    <t>Siltinājuma armēšana ar stikla šķiedras sietu fasādes virsmai</t>
  </si>
  <si>
    <t>Dekoratīvā apmetumu iestrāde fasādes virsmai</t>
  </si>
  <si>
    <t>Fasādes virsmas gruntēšana un krāsošana</t>
  </si>
  <si>
    <t xml:space="preserve"> krāsa tonēta Baumit SilikatColor (Baumit vai ekvivalents) (krāsu saskaņojot ar pasūtītāju)</t>
  </si>
  <si>
    <t>Izvirzījumu, balkonu no ārpuses un no apakšās siltināšana</t>
  </si>
  <si>
    <t>Virsmas siltināšana ar putupolistirola plātnēm d=50mm (balkonu izvirzījums) un b=150mm (balkonu no apakšās un no ārpuses) uz līmjavas kārtas, papildus stiprinot ar dībeļiem</t>
  </si>
  <si>
    <t>putupolistirols (λd=0,036 W/m*K) 50mm (vai ekvivalents)</t>
  </si>
  <si>
    <t>Siltinājuma armēšana ar stikla šķiedras sietu fasādes virsmai ieskaitot balkonu norobežojošās konstrukcijas virsmu no iekšpuses</t>
  </si>
  <si>
    <t>Dekoratīvā apmetumu iestrāde fasādes virsmai ieskaitot balkonu norobežojošās konstrukcijas virsmu no iekšpuses</t>
  </si>
  <si>
    <t>Fasādes virsmas gruntēšana un krāsošana ieskaitot balkonu norobežojošās konstrukcijas virsmu no iekšpuses</t>
  </si>
  <si>
    <t>Logu un durvju aiļu malu apdare</t>
  </si>
  <si>
    <t>Logu un durvju aiļu malu siltināšana ar 30 mm putupolistirolu uz līmjavas kārtas dzīvokļos, kāpņu telpās un pagrabā</t>
  </si>
  <si>
    <t>putupolistirols (λd=0,038 W/m*K)30mm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</si>
  <si>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</si>
  <si>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</si>
  <si>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</si>
  <si>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</si>
  <si>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</si>
  <si>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pievesto grunti, to blīvējot</t>
  </si>
  <si>
    <t>Aizbērt tranšeju ap pamatiem ar dolomīta šķembām 150 mm biezumā, tās blīvējot</t>
  </si>
  <si>
    <t>Aizbērt tranšeju ap pamatiem ar drenējoša smilts (filtrācijas koef.&gt;1m/dnn) 50 mm biezumā, tās blīvējot</t>
  </si>
  <si>
    <t>Bruģakmens apamales izveide</t>
  </si>
  <si>
    <t>Betona ietvju apmales izbūve uz betons sagataves kārtas</t>
  </si>
  <si>
    <t>Konstrukcijas virs pēdējā stāva lodžijām izbūve</t>
  </si>
  <si>
    <t>Koka karkasa izbūve</t>
  </si>
  <si>
    <t>Tērauda profila montāža</t>
  </si>
  <si>
    <t>t</t>
  </si>
  <si>
    <t>Apšuvuma veidošana no augšas</t>
  </si>
  <si>
    <t>Koka latojuma ierīkošana</t>
  </si>
  <si>
    <t>Griestu virsmu apdare no iekšpuses</t>
  </si>
  <si>
    <t>Sakret LH Universālā špakteļtepe (Sakret vai ekvivalents)</t>
  </si>
  <si>
    <t>palīgmateriāli (līmlentes, stūra līstes, sieti)</t>
  </si>
  <si>
    <t>grunts krāsa Sadolin BINDO 3 WO (Sadolin vai ekvivalents)</t>
  </si>
  <si>
    <t>balta krāsa Sadolin BINDO 12 WO (Sadolin vai ekvivalents)</t>
  </si>
  <si>
    <t>Fasādes apšuma veidošana no fasādes plāksnēm "Natura"</t>
  </si>
  <si>
    <t>Fasādes sakārtošana (karoga kāta turētāja, mājas Nr., gāzes vada krāsošana u.c.)</t>
  </si>
  <si>
    <t>Balkonu margu un saglabato metāla elementu attīrīšana un krāsošana</t>
  </si>
  <si>
    <t>EL sadalnes nobīdīšana no fasādes</t>
  </si>
  <si>
    <t>kokmateriāls 100x200mm (vai ekvivalents)</t>
  </si>
  <si>
    <t>kokmateriāls 50x100mm (vai ekvivalents)</t>
  </si>
  <si>
    <t>tērauda kvadratcaurule 100x100x10 (vai ekvivalents)</t>
  </si>
  <si>
    <t>Iebūvēt beramo akmens vati h=300mm (vai ekvivalents)</t>
  </si>
  <si>
    <t>OSB-3 mitrumizturīgās loksnes 15 mm (vai ekvivalents)</t>
  </si>
  <si>
    <t>kokmateriāls 50x50mm s=500mm (vai ekvivalents)</t>
  </si>
  <si>
    <t>ģipšk/loksne GKB 12.5 mm (vai ekvivalents)</t>
  </si>
  <si>
    <t>līme ģipškartonam Perflix (vai ekvivalents)</t>
  </si>
  <si>
    <t>fasādes plāksnes "Natura" (vai ekvivalents)</t>
  </si>
  <si>
    <t>līmjava (vai ekvivalents)</t>
  </si>
  <si>
    <t>gāzbetona pārsedzes (vai ekvivalents)</t>
  </si>
  <si>
    <t>palīgmateriāli, stiprinājumi (armatūra B500B D8) (vai ekvivalents)</t>
  </si>
  <si>
    <t>Fasādes siltināšanas un apdares darbi</t>
  </si>
  <si>
    <t>Logu un durvju montāžas darbi</t>
  </si>
  <si>
    <t>Esošo koka logu demontāža dzīvokļos</t>
  </si>
  <si>
    <t>Esošo koka logu demontāža kāpņu telpā</t>
  </si>
  <si>
    <t>Esošo pagraba koka logu demontāža</t>
  </si>
  <si>
    <t>Skārda palodžu elementu demontāža visai ēkai</t>
  </si>
  <si>
    <t>Ārdurvju demontāža</t>
  </si>
  <si>
    <t>Bēniņu durvis demontāža</t>
  </si>
  <si>
    <t>Lodžiju durvis demontāža</t>
  </si>
  <si>
    <t>Esošo lodžiju aizstiklojuma demontāža</t>
  </si>
  <si>
    <t>Stikla bloku sienas demontāža</t>
  </si>
  <si>
    <t>Logu un durvju montāža dzīvokļos</t>
  </si>
  <si>
    <t>PVC logu bloku montāža dzīvokļos, veramus, atgāžamus, saglabājot rūtojumu</t>
  </si>
  <si>
    <t>stiprinājuma elementi (silikons, skrūves)</t>
  </si>
  <si>
    <t>blīvējuma materiāli (celtniecības putas)</t>
  </si>
  <si>
    <t>MDF palodžu uzstādīšana izolējot palodžu pamatni</t>
  </si>
  <si>
    <t>stiprinājuma elemetni (silikons, skrūves, celtniecības putas, putuplasts)</t>
  </si>
  <si>
    <t>Sānu virsmu apdare ap logiem no iekšpuses</t>
  </si>
  <si>
    <t>Logu montāža kāpņu telpā</t>
  </si>
  <si>
    <t>PVC logu bloku montāža kāpņu telpā, veramus, atgāžamus, saglabājot rūtojumu</t>
  </si>
  <si>
    <t>PVC konstrukcijas logi L-7 (800x1470) U=1,3 W/(m²K) (vai ekvivalents)</t>
  </si>
  <si>
    <t>PVC konstrukcijas logi L-8 (1700x750) U=1,3 W/(m²K) (vai ekvivalents)</t>
  </si>
  <si>
    <t>PVC konstrukcijas logi L-9 (1700x800) U=1,3 W/(m²K) (vai ekvivalents)</t>
  </si>
  <si>
    <t>MDF palodze balta matēta (vai ekvivalents)</t>
  </si>
  <si>
    <t>Logu montāža pagrabā</t>
  </si>
  <si>
    <t>PVC logu bloku montāža pagrabā</t>
  </si>
  <si>
    <t>PVC konstrukcijas logi L-1 (1000x800) U=1,3 W/(m²K) ar iebūvēto metāla resti (vai ekvivalents)</t>
  </si>
  <si>
    <t>PVC konstrukcijas logi L-2 (1400x800) U=1,3 W/(m²K) (vai ekvivalents)</t>
  </si>
  <si>
    <t>Logu montāža lodžijām</t>
  </si>
  <si>
    <t>PVC logu bloku montāža balkonos/lodžijās, bīdāmus</t>
  </si>
  <si>
    <t>Ieejas mezgla durvju montāža</t>
  </si>
  <si>
    <t>Jauno tērauda konstrukcijas ārdurvju montāža ieejas mezglā ieskaitot atduras ierīkošanu</t>
  </si>
  <si>
    <t>tērauda konstrukcijas durvis D1 (1850x900) U≤1.6 W/(m2*K) (vai ekvivalents)</t>
  </si>
  <si>
    <t>tērauda konstrukcijas durvis D3 (2000x1200) U≤1.6 W/(m2*K) (vai ekvivalents)</t>
  </si>
  <si>
    <t>tērauda konstrukcijas durvis D4 (2000x800) U≤1.6 W/(m2*K) (vai ekvivalents)</t>
  </si>
  <si>
    <t>durvju aizvērējs GEZE TS2000 V BC vai ekvivalents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</si>
  <si>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</si>
  <si>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</si>
  <si>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</si>
  <si>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</si>
  <si>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</si>
  <si>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</si>
  <si>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Vējtvera durvju montāža</t>
  </si>
  <si>
    <t>Jauno tērauda konstrukcijas iekšduvju montāža ieskaitot atduras ierīkošanu</t>
  </si>
  <si>
    <t>tērauda konstrukcijas durvis D2 (2000x900) (vai ekvivalents)</t>
  </si>
  <si>
    <t>tērauda konstrukcijas durvis D3* (2000x1200) (vai ekvivalents)</t>
  </si>
  <si>
    <t>Durvju montāža bēniņos</t>
  </si>
  <si>
    <t>Jauno tērauda konstrukcijas duvju montāža bēniņos ieskaitot atduras ierīkošanu</t>
  </si>
  <si>
    <t>Iesegt ar dekoratīvo skārdu ārējās palodzes</t>
  </si>
  <si>
    <t>skārds ar PE pārklājumu (vai ekvivalents)</t>
  </si>
  <si>
    <t>Bēniņos atjaunot koka restes aprīkojot tās ar insektu tīkliem</t>
  </si>
  <si>
    <t>PVC konstrukcijas logi L-5 (1400x800) U=1,25 W/(m²K) (vai ekvivalents)</t>
  </si>
  <si>
    <t>PVC konstrukcijas logi L-3 (1400x1800) U=1,25 W/(m²K) (vai ekvivalents)</t>
  </si>
  <si>
    <t>PVC konstrukcijas logi L-4 (1400x1300) U=1,25 W/(m²K) (vai ekvivalents)</t>
  </si>
  <si>
    <t>PVC konstrukcijas logi L-6 (1400x1000, 2100x700) U=1,25 W/(m²K) (vai ekvivalents)</t>
  </si>
  <si>
    <t>PVC konstrukcijas durvis D-5 (2100x800) U=1,25 W/(m²K) (vai ekvivalents)</t>
  </si>
  <si>
    <t>MDF palodze balta matēta 400 mm platumā (vai ekvivalents)</t>
  </si>
  <si>
    <t>PVC konstrukcijas logi bīdāmie (vai ekvivalents)</t>
  </si>
  <si>
    <t>tērauda konstrukcijas durvis D7 (1850x900) EI30 U≤1.6 W/(m2*K) (vai ekvivalents)</t>
  </si>
  <si>
    <t>Sagatavošanās darbi</t>
  </si>
  <si>
    <t>Elektroinstalācijas pagaidu pārnešana</t>
  </si>
  <si>
    <t>Koka starpsienu demontāža (nogriešana, lai paredzētu vietu siltumizolācijai)</t>
  </si>
  <si>
    <t>Pārseguma siltināšana</t>
  </si>
  <si>
    <t>Siltumizolācijas pielīmēšana pagraba pārsegumam</t>
  </si>
  <si>
    <t>putupolistirols (λd=0,038 W/m*K) 150mm vai ekvivalents</t>
  </si>
  <si>
    <t>Siltinājuma armēšana pagraba pārsegumam</t>
  </si>
  <si>
    <t>Pagraba pārseguma siltināšanas darbi</t>
  </si>
  <si>
    <t>Sagatavošanas darbi</t>
  </si>
  <si>
    <t>Ventilācijas kanālu virsmas tīrīšana</t>
  </si>
  <si>
    <t>Ventilācijas kanālu betona cepurītes demontāža</t>
  </si>
  <si>
    <t>gab</t>
  </si>
  <si>
    <t>Ventilācijas sistēmas atjaunošanas</t>
  </si>
  <si>
    <t>Dabīgās ventilācijas kanālu tīrīšana, un vilkmes pārbaude ar atzinumu</t>
  </si>
  <si>
    <t>c/h</t>
  </si>
  <si>
    <t>Dabīgās ventilācijas skursteņu aprīkošana ar pasīvās ventilācijas deflektoriem</t>
  </si>
  <si>
    <t>Ventilācijas šahtas virsmas apmēšana</t>
  </si>
  <si>
    <t>Ventilācijas šahtas virsmas špaktelēšana</t>
  </si>
  <si>
    <t>Ventilācijas šahtas virsmas gruntēšana un krāsošana</t>
  </si>
  <si>
    <t>Gaisa izplūdes iekārtas Aereco EHT iebūve ārsienas konstrukcijā (vai ekvivalents)</t>
  </si>
  <si>
    <t>siets Rabica Zn 0.65mm 13x25mm (vai ekvivalents)</t>
  </si>
  <si>
    <t>apmetuma java (vai ekvivalents)</t>
  </si>
  <si>
    <t>grunts dziļā (vai ekvivalents)</t>
  </si>
  <si>
    <t>smalkā špaktele (vai ekvivalents)</t>
  </si>
  <si>
    <t>Ventilācijas sistēmas atjaunošanas darbi</t>
  </si>
  <si>
    <t>Vecās sistēmas demontāža</t>
  </si>
  <si>
    <t>Apkures sistēma</t>
  </si>
  <si>
    <t>Tērauda presējama caurule - apkurei Dn15, VIEGA SANPRESS (vai ekvivalents)</t>
  </si>
  <si>
    <t>Tērauda presējama caurule - apkurei Dn18, VIEGA SANPRESS (vai ekvivalents)</t>
  </si>
  <si>
    <t>Tērauda presējama caurule - apkurei Dn22, VIEGA SANPRESS (vai ekvivalents)</t>
  </si>
  <si>
    <t>Tērauda presējama caurule - apkurei Dn28, VIEGA SANPRESS (vai ekvivalents)</t>
  </si>
  <si>
    <t>Tērauda presējama caurule - apkurei Dn35, VIEGA SANPRESS (vai ekvivalents)</t>
  </si>
  <si>
    <t>Tērauda presējama caurule - apkurei Dn42, VIEGA SANPRESS (vai ekvivalents)</t>
  </si>
  <si>
    <t>Tērauda presējama caurule - apkurei Dn54, VIEGA SANPRESS (vai ekvivalents)</t>
  </si>
  <si>
    <t>Cauruļu armatūra un veidgabali, VIEGA SANPRESS (vai ekvivalents)</t>
  </si>
  <si>
    <t>Tērauda radiators ar sienas stiprinājumiem un atgaisotāju Purmo Compact C11-400-1000 (vai ekvivalents)</t>
  </si>
  <si>
    <t>Tērauda radiators ar sienas stiprinājumiem un atgaisotāju Purmo Compact C11-400-400 (vai ekvivalents)</t>
  </si>
  <si>
    <t>Tērauda radiators ar sienas stiprinājumiem un atgaisotāju Purmo Compact C11-400-500 (vai ekvivalents)</t>
  </si>
  <si>
    <t>Tērauda radiators ar sienas stiprinājumiem un atgaisotāju Purmo Compact C11-400-600 (vai ekvivalents)</t>
  </si>
  <si>
    <t>Tērauda radiators ar sienas stiprinājumiem un atgaisotāju Purmo Compact C11-400-700 (vai ekvivalents)</t>
  </si>
  <si>
    <t>Tērauda radiators ar sienas stiprinājumiem un atgaisotāju Purmo Compact C11-400-800 (vai ekvivalents)</t>
  </si>
  <si>
    <t>Tērauda radiators ar sienas stiprinājumiem un atgaisotāju Purmo Compact C11-400-900 (vai ekvivalents)</t>
  </si>
  <si>
    <t>Tērauda radiators ar sienas stiprinājumiem un atgaisotāju Purmo Compact C22-400-1000 (vai ekvivalents)</t>
  </si>
  <si>
    <t>Tērauda radiators ar sienas stiprinājumiem un atgaisotāju Purmo Compact C22-400-1200 (vai ekvivalents)</t>
  </si>
  <si>
    <t>Tērauda radiators ar sienas stiprinājumiem un atgaisotāju Purmo Compact C22-400-500 (vai ekvivalents)</t>
  </si>
  <si>
    <t>Tērauda radiators ar sienas stiprinājumiem un atgaisotāju Purmo Compact C22-400-600 (vai ekvivalents)</t>
  </si>
  <si>
    <t>Tērauda radiators ar sienas stiprinājumiem un atgaisotāju Purmo Compact C22-400-700 (vai ekvivalents)</t>
  </si>
  <si>
    <t>Tērauda radiators ar sienas stiprinājumiem un atgaisotāju Purmo Compact C22-400-800 (vai ekvivalents)</t>
  </si>
  <si>
    <t>Tērauda radiators ar sienas stiprinājumiem un atgaisotāju Purmo Compact C22-400-900 (vai ekvivalents)</t>
  </si>
  <si>
    <t>Tērauda radiators ar sienas stiprinājumiem un atgaisotāju Purmo Compact C33-400-1000 (vai ekvivalents)</t>
  </si>
  <si>
    <t>Tērauda radiators ar sienas stiprinājumiem un atgaisotāju Purmo Compact C33-400-600 (vai ekvivalents)</t>
  </si>
  <si>
    <t>Tērauda radiators ar sienas stiprinājumiem un atgaisotāju Purmo Compact C33-400-900 (vai ekvivalents)</t>
  </si>
  <si>
    <t>Radiatora termogalva ar vārstu komplekts, Danfos RA-DV Dn15, RA 2000 ar tempratūras ierobežojumu +16 °C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</si>
  <si>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</si>
  <si>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</si>
  <si>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</si>
  <si>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48/50 (λD=0,045 W/m*K) (vai ekvivalents)</t>
  </si>
  <si>
    <t>Akmensvates izolācijas čaula, ar alum. atstarojošo slāni; b=50mm PAROC Hvac Section AluCoat T 64/50 (λD=0,045 W/m*K) (vai ekvivalents)</t>
  </si>
  <si>
    <t>Siltumizolācijas fasondaļas</t>
  </si>
  <si>
    <t>Kompensātori</t>
  </si>
  <si>
    <t>Nekustīgie balsti</t>
  </si>
  <si>
    <t>Stiprinājumi un palīgmateriāli</t>
  </si>
  <si>
    <t>Montāžas komplekts</t>
  </si>
  <si>
    <t>Apkures hidrauliskās pārbaude un sistēmas skalošana, balansēšana un balansēšanas aktu sastādīšana</t>
  </si>
  <si>
    <t>Radiatoru vietas uzlabošana (špaktelēšana, krāsošana) (apjomu precizēt būvniecības laikā)</t>
  </si>
  <si>
    <t>Individuālais siltuma sadalītājs (alokators)</t>
  </si>
  <si>
    <t>Siltuma sadalītāja datu savācējs</t>
  </si>
  <si>
    <t>Noslēgarmatūras marķēšana</t>
  </si>
  <si>
    <t>Pārsegumu šķērsošanas vietas uzlabošana (špaktelēšana, krāsošana) (apjomu precizēt būvniecības laikā)</t>
  </si>
  <si>
    <t>Apkures sistēmas palaišanu un ieregulēšanu</t>
  </si>
  <si>
    <t>Armatūras marķēšana</t>
  </si>
  <si>
    <t>Pieslēgums SM</t>
  </si>
  <si>
    <t>Apkures sistēmas atjaunošanas darbi</t>
  </si>
  <si>
    <t>Ūdensapgādes un kanalizācijas sistēmas atjaunošana</t>
  </si>
  <si>
    <t>Balansēšanas ventilis t=110˚; P=8 bar Dn25 (vai ekvivalents)</t>
  </si>
  <si>
    <t>Balansēšanas ventilis t=110˚; P=8 bar Dn32 (vai ekvivalents)</t>
  </si>
  <si>
    <t>Balansēšanas ventilis t=110˚; P=8 bar Dn40 (vai ekvivalents)</t>
  </si>
  <si>
    <t>Lodveida ventilis t=110˚; P=8 bar Dn15 (vai ekvivalents)</t>
  </si>
  <si>
    <t>Lodveida ventilis t=110˚; P=8 bar Dn20 (vai ekvivalents)</t>
  </si>
  <si>
    <t>Lodveida ventilis t=110˚; P=8 bar Dn25 (vai ekvivalents)</t>
  </si>
  <si>
    <t>Lodveida ventilis t=110˚; P=8 bar Dn32 (vai ekvivalents)</t>
  </si>
  <si>
    <t>Lodveida ventilis t=110˚; P=8 bar Dn40 (vai ekvivalents)</t>
  </si>
  <si>
    <t>Lodveida ventilis t=110˚; P=8 bar Dn50 (vai ekvivalents)</t>
  </si>
  <si>
    <t>Izlaides vārsts t=110˚; P=8 bar Dn15 (vai ekvivalents)</t>
  </si>
  <si>
    <t>Radiatora noslēgvārsts ar priekšiestādījumu, Danfos RLV Dn15 (vai ekvivalents)</t>
  </si>
  <si>
    <t>Veco ūdensapgādes inženierkomunikāciju demontāža un utilizācija</t>
  </si>
  <si>
    <t>Veco kanalizācijas inženierkomunikāciju demontāža un utilizācija</t>
  </si>
  <si>
    <t>Ūdensapgādes sistēma Ū1, T3 un T4</t>
  </si>
  <si>
    <t xml:space="preserve">Dvieļu žāvētājs dzeramajam ūdenim (Q=250W, q=0.5l/s) (vai ekvivalents), montāža tai skaitā materiāli </t>
  </si>
  <si>
    <t xml:space="preserve">PPR caurule ar šķiedru 20x2.8, PN10 (vai ekvivalents), montāža tai skaitā materiāli </t>
  </si>
  <si>
    <t xml:space="preserve">PPR caurule ar šķiedru 25x3.5, PN10 (vai ekvivalents), montāža tai skaitā materiāli </t>
  </si>
  <si>
    <t xml:space="preserve">PPR caurule ar šķiedru 32x4.4, PN10 (vai ekvivalents), montāža tai skaitā materiāli </t>
  </si>
  <si>
    <t xml:space="preserve">PPR caurule ar šķiedru 40x5.5, PN10 (vai ekvivalents), montāža tai skaitā materiāli </t>
  </si>
  <si>
    <t xml:space="preserve">PPR caurule ar šķiedru 50x6.9, PN10 (vai ekvivalents), montāža tai skaitā materiāli </t>
  </si>
  <si>
    <t xml:space="preserve">PPR caurule ar šķiedru 63x5.8, PN10 (vai ekvivalents), montāža tai skaitā materiāli </t>
  </si>
  <si>
    <t>Cauruļu veidgabali</t>
  </si>
  <si>
    <t xml:space="preserve">Siltumizolācija 18x30, ISOTEC KK-AL (λd=0,045 W/m*K) (vai ekvivalents), montāža tai skaitā materiāli </t>
  </si>
  <si>
    <t xml:space="preserve">Siltumizolācija 22x30, ISOTEC KK-AL (λd=0,045 W/m*K) (vai ekvivalents), montāža tai skaitā materiāli </t>
  </si>
  <si>
    <t xml:space="preserve">Siltumizolācija 28x30, ISOTEC KK-AL (λd=0,045 W/m*K) (vai ekvivalents), montāža tai skaitā materiāli </t>
  </si>
  <si>
    <t xml:space="preserve">Siltumizolācija 18x40, ISOTEC KK-AL (λd=0,045 W/m*K) (vai ekvivalents), montāža tai skaitā materiāli </t>
  </si>
  <si>
    <t xml:space="preserve">Siltumizolācija 22x40, ISOTEC KK-AL (λd=0,045 W/m*K) (vai ekvivalents), montāža tai skaitā materiāli </t>
  </si>
  <si>
    <t xml:space="preserve">Siltumizolācija 28x50, ISOTEC KK-AL (λd=0,045 W/m*K) (vai ekvivalents), montāža tai skaitā materiāli </t>
  </si>
  <si>
    <t xml:space="preserve">Siltumizolācija 35x50, ISOTEC KK-AL (λd=0,045 W/m*K) (vai ekvivalents), montāža tai skaitā materiāli </t>
  </si>
  <si>
    <t xml:space="preserve">Siltumizolācija 42x60, ISOTEC KK-AL (λd=0,045 W/m*K) (vai ekvivalents), montāža tai skaitā materiāli </t>
  </si>
  <si>
    <t>PVC pārklājuma montāžas palīgmateriāli</t>
  </si>
  <si>
    <t>Siltumizolācijas palīgmateriāli</t>
  </si>
  <si>
    <t>Apkalpes lūkas</t>
  </si>
  <si>
    <t>Cirkulācijas sūknis ALPHA2 20-40 N, Grundfos (vai ekvivalents)</t>
  </si>
  <si>
    <t>Cirkulācijas sūkņa montāžas komplekts</t>
  </si>
  <si>
    <t>Urbšanas un kalšanas darbi</t>
  </si>
  <si>
    <t>Apšuvuma konstrukcijas un apdares atjanošana šahtu izbūves vietās</t>
  </si>
  <si>
    <t>Palīgmateiāli</t>
  </si>
  <si>
    <t>Kanalizācijas sistēma K1</t>
  </si>
  <si>
    <t>Kanalizācijas sistēmas pievienojums ārējiem tīkliem (apjomu precizēt būvniecības laikā)</t>
  </si>
  <si>
    <t>PP kanalizāciajs caurule dn110, montāža tai skaitā materiāli (vai ekvivalents)</t>
  </si>
  <si>
    <t>PP kanalizāciajs caurule dn50, montāža tai skaitā materiāli (vai ekvivalents)</t>
  </si>
  <si>
    <t>PP kanalizāciajs caurule dn110, SN4 montāža pagrabstāva grīdā, tai skaitā materiāli (vai ekvivalents)</t>
  </si>
  <si>
    <t>Revīzija PP dn110 (vai ekvivalents)</t>
  </si>
  <si>
    <t>Revīzija PP dn50 (vai ekvivalents)</t>
  </si>
  <si>
    <t>Aizsargčaula L=2m izvadam no ēkas, dn160 (vai ekvivalents)</t>
  </si>
  <si>
    <t>Ugunsdroša manžete dn110 (vai ekvivalents)</t>
  </si>
  <si>
    <t>Ugunsdroša manžete dn50 (vai ekvivalents)</t>
  </si>
  <si>
    <t>Kanalizācijas vēdināšanas izvadu jumtiņi dn110 (vai ekvivalents)</t>
  </si>
  <si>
    <t>Kanalizācijas vēdināšanas izvadu jumtiņi dn50 (vai ekvivalents)</t>
  </si>
  <si>
    <t>Cauruļu stiprinājumi</t>
  </si>
  <si>
    <t>Pagrabstāva grīdas demontāža, rakšanas darbi vecās kanalizācijas sistēmas demontāžai</t>
  </si>
  <si>
    <t>Pagrabstāva grīdas atjaunošanas darbi, jaunizbūvētās kanalizācijas trasējuma vietas aizbetonēšana</t>
  </si>
  <si>
    <t>Izpilddokumentācijas, tīklu izpildshēmu sagatavošana visām izbūvētajām ŪK sistēmam</t>
  </si>
  <si>
    <t>Kondensāta izolācija 18x13, montāža tai skaitā materiāli (vai ekvivalents)</t>
  </si>
  <si>
    <t>Kondensāta izolācija 22x13, montāža tai skaitā materiāli (vai ekvivalents)</t>
  </si>
  <si>
    <t>Kondensāta izolācija 28x13, montāža tai skaitā materiāli (vai ekvivalents)</t>
  </si>
  <si>
    <t>Kondensāta izolācija 35x13, montāža tai skaitā materiāli (vai ekvivalents)</t>
  </si>
  <si>
    <t>Kondensāta izolācija 42x13, montāža tai skaitā materiāli (vai ekvivalents)</t>
  </si>
  <si>
    <t>Kondensāta izolācija 53x13, montāža tai skaitā materiāli (vai ekvivalents)</t>
  </si>
  <si>
    <t>PVC pārklājums, montāža tai skaitā materiāli (vai ekvivalents)</t>
  </si>
  <si>
    <t>Izlaides DN15 (vai ekvivalents)</t>
  </si>
  <si>
    <t>Noslēgventilis DN15 (vai ekvivalents)</t>
  </si>
  <si>
    <t>Noslēgventilis DN20 (vai ekvivalents)</t>
  </si>
  <si>
    <t>Noslēgventilis DN25 (vai ekvivalents)</t>
  </si>
  <si>
    <t>Noslēgventilis DN32 (vai ekvivalents)</t>
  </si>
  <si>
    <t>Noslēgventilis DN50 (vai ekvivalents)</t>
  </si>
  <si>
    <t>Aukstā ūdens skaitītājs DN15 (vai ekvivalents)</t>
  </si>
  <si>
    <t>Karstā ūdens skaitītājs DN15 (vai ekvivalents)</t>
  </si>
  <si>
    <t>Aukstā ūdens skaitītājs DN32 (vai ekvivalents)</t>
  </si>
  <si>
    <t>Vienvirziena vārsts DN50 (vai ekvivalents).</t>
  </si>
  <si>
    <t>Mehāniskais filtrs DN50 (vai ekvivalents)</t>
  </si>
  <si>
    <t>Manometrs DN15 (vai ekvivalents)</t>
  </si>
  <si>
    <t>Balansējošais vārsts MTCV DN15 (vai ekvivalents)</t>
  </si>
  <si>
    <t>Vienvirziena vārsts DN15 (vai ekvivalents)</t>
  </si>
  <si>
    <t>Automatiskais atgaisotājs DN15 (vai ekvivalents)</t>
  </si>
  <si>
    <t>Pavisam būvniecības izmaksas</t>
  </si>
  <si>
    <t>Ar būvniecību saistītie pārējie izdevumi:</t>
  </si>
  <si>
    <t xml:space="preserve">Tāme sastādīta </t>
  </si>
  <si>
    <t>Tāme sastādīta</t>
  </si>
  <si>
    <t xml:space="preserve">         būvuzraudzība (    )</t>
  </si>
  <si>
    <t xml:space="preserve">         projekta autoruzraudzība (  )</t>
  </si>
  <si>
    <t xml:space="preserve">Tiešās izmaksas kopā, t. sk. darba devēja sociālais nodoklis 23.59%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</si>
</sst>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9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6" xfId="0" applyFont="1" applyBorder="1" applyAlignment="1">
      <alignment wrapText="1"/>
    </xf>
    <xf numFmtId="164" fontId="7" fillId="0" borderId="29" xfId="0" applyNumberFormat="1" applyFont="1" applyBorder="1" applyAlignment="1">
      <alignment vertical="top" wrapText="1"/>
    </xf>
    <xf numFmtId="164" fontId="5" fillId="0" borderId="29" xfId="0" applyNumberFormat="1" applyFont="1" applyBorder="1" applyAlignment="1">
      <alignment vertical="top" wrapText="1"/>
    </xf>
    <xf numFmtId="165" fontId="7" fillId="0" borderId="5" xfId="0" applyNumberFormat="1" applyFont="1" applyBorder="1" applyAlignment="1">
      <alignment horizontal="center" vertical="center"/>
    </xf>
    <xf numFmtId="164" fontId="8" fillId="0" borderId="46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right" vertical="top" wrapText="1"/>
    </xf>
    <xf numFmtId="165" fontId="7" fillId="0" borderId="5" xfId="0" applyNumberFormat="1" applyFont="1" applyBorder="1" applyAlignment="1">
      <alignment horizontal="center" vertical="top"/>
    </xf>
    <xf numFmtId="0" fontId="1" fillId="0" borderId="29" xfId="0" applyFont="1" applyBorder="1" applyAlignment="1">
      <alignment vertical="top" wrapText="1"/>
    </xf>
    <xf numFmtId="0" fontId="1" fillId="0" borderId="2" xfId="0" applyFont="1" applyBorder="1" applyAlignment="1">
      <alignment horizontal="left"/>
    </xf>
    <xf numFmtId="0" fontId="6" fillId="0" borderId="21" xfId="0" applyFont="1" applyBorder="1" applyAlignment="1">
      <alignment horizontal="right"/>
    </xf>
    <xf numFmtId="2" fontId="6" fillId="0" borderId="2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2" fontId="1" fillId="0" borderId="28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2" fontId="1" fillId="0" borderId="3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49" xfId="0" applyFont="1" applyBorder="1" applyAlignment="1">
      <alignment horizontal="center" vertical="center" textRotation="90" wrapText="1"/>
    </xf>
    <xf numFmtId="0" fontId="1" fillId="0" borderId="47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4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</cellXfs>
  <cellStyles count="4"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09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83DBA8-D3E8-4A3F-94E3-71CB84B8E49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5BAF3F52-E998-493E-8690-6210E79087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92A26582-A384-4434-80C6-5DFEBA50A58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80DB6DDD-C658-4A18-966F-96F8183E34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51D536B9-7E66-46B4-8508-9687FD731D5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88EA3E2F-8DF1-411D-9BFE-2121AE68CC2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DCE08225-7699-4111-8020-A2BFB2B2A33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D99A3CF3-05A5-49E0-86AD-BFE412F11B9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2C3D9943-CA1E-45E5-970A-878045510CD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7E5D1A1D-D8F0-4CB4-806C-A1E499773E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D50C5087-C39D-4B94-A0A4-BD0DC7C5C0A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1CABC841-93EA-46B7-A2DD-1721142770F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E630492-9060-4F84-BE4E-707CF6B88D1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F44D094F-1232-4AC3-B2A1-20ABB188D6A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28BF5189-FC2A-45DC-877E-E34A1BA97CF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5EA32D65-EB75-47EA-8CB8-822AC108490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EA77F0F7-6D43-4870-863B-6FE8819E50E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9" name="Line 18">
            <a:extLst>
              <a:ext uri="{FF2B5EF4-FFF2-40B4-BE49-F238E27FC236}">
                <a16:creationId xmlns:a16="http://schemas.microsoft.com/office/drawing/2014/main" id="{8FAAF20C-808E-4B11-9789-6EFF532179F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DEE8DB31-C866-4AA8-98A4-10ECCAED08F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76E9095C-13B8-48AD-97FA-DC4824E4E45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ADE87502-8E9E-4E0A-8AB5-117A880EFA0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649BF952-96BF-4F65-BF23-23C1B24D6A6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23">
            <a:extLst>
              <a:ext uri="{FF2B5EF4-FFF2-40B4-BE49-F238E27FC236}">
                <a16:creationId xmlns:a16="http://schemas.microsoft.com/office/drawing/2014/main" id="{3D792641-836E-4E0D-BD7B-994BC76044B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4886F64A-3344-486F-9A9F-FCD59236E85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EEE68854-5B30-4B7A-98EF-94E4EC72D56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7" name="Line 26">
            <a:extLst>
              <a:ext uri="{FF2B5EF4-FFF2-40B4-BE49-F238E27FC236}">
                <a16:creationId xmlns:a16="http://schemas.microsoft.com/office/drawing/2014/main" id="{642DD5EB-254B-4A57-A1F0-BE25A251F12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9E85424E-1B61-4B9B-801F-410F703A1D3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28">
            <a:extLst>
              <a:ext uri="{FF2B5EF4-FFF2-40B4-BE49-F238E27FC236}">
                <a16:creationId xmlns:a16="http://schemas.microsoft.com/office/drawing/2014/main" id="{BBF7BC4E-586A-4B28-B887-99B358BEDA0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4D91209E-EAA7-4EEA-BD30-42A0596EC98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75CA02B2-BC45-4B72-9545-CBBD366FA5E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BF3CDE56-0C9A-4D94-85CA-A09410F0030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6BF37260-23AA-45D1-9EBB-C50B5770A78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FDEBE52D-117E-4D6B-ABD8-40EE2143F01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FD8B83BE-2254-403D-BCDD-9BA0FB4B66B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6BDE477-4218-4355-B435-05BCD4CBBE7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3D8B9DD8-0164-4618-A635-FC252EADD6A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088A8028-24B0-4278-97FC-B08381699BC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AA99B889-D8BC-440A-A83E-A3670B52ECB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39">
            <a:extLst>
              <a:ext uri="{FF2B5EF4-FFF2-40B4-BE49-F238E27FC236}">
                <a16:creationId xmlns:a16="http://schemas.microsoft.com/office/drawing/2014/main" id="{F39AC54C-B3A4-4FCA-B3A1-91AEC9DF0CB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40">
            <a:extLst>
              <a:ext uri="{FF2B5EF4-FFF2-40B4-BE49-F238E27FC236}">
                <a16:creationId xmlns:a16="http://schemas.microsoft.com/office/drawing/2014/main" id="{59B30791-B9F3-4B75-8CD7-24AB5CBADB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F3ABF56A-6A42-4B42-8831-DA3DC468270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3" name="Line 42">
            <a:extLst>
              <a:ext uri="{FF2B5EF4-FFF2-40B4-BE49-F238E27FC236}">
                <a16:creationId xmlns:a16="http://schemas.microsoft.com/office/drawing/2014/main" id="{2DC47732-8919-4787-99B9-1C6A9E0374D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43">
            <a:extLst>
              <a:ext uri="{FF2B5EF4-FFF2-40B4-BE49-F238E27FC236}">
                <a16:creationId xmlns:a16="http://schemas.microsoft.com/office/drawing/2014/main" id="{954CF06C-1E4C-434E-831A-588856B7FF7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5189793F-2A9E-4B4E-B146-17689C29392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55A9E58D-231F-4A17-B0F2-9F6A65E46D2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7" name="Line 46">
            <a:extLst>
              <a:ext uri="{FF2B5EF4-FFF2-40B4-BE49-F238E27FC236}">
                <a16:creationId xmlns:a16="http://schemas.microsoft.com/office/drawing/2014/main" id="{5CA1E388-0777-4D7E-A25D-D3D29059002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47">
            <a:extLst>
              <a:ext uri="{FF2B5EF4-FFF2-40B4-BE49-F238E27FC236}">
                <a16:creationId xmlns:a16="http://schemas.microsoft.com/office/drawing/2014/main" id="{0516D56E-C453-4EEB-AB05-8CE15864113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48">
            <a:extLst>
              <a:ext uri="{FF2B5EF4-FFF2-40B4-BE49-F238E27FC236}">
                <a16:creationId xmlns:a16="http://schemas.microsoft.com/office/drawing/2014/main" id="{69D7EAA0-3616-4664-B4CD-55AF52DF7FE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184F57FA-CD34-4481-AAC3-8CB268BE3FD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1" name="Line 50">
            <a:extLst>
              <a:ext uri="{FF2B5EF4-FFF2-40B4-BE49-F238E27FC236}">
                <a16:creationId xmlns:a16="http://schemas.microsoft.com/office/drawing/2014/main" id="{F010A0AB-6A6F-45A8-B8A5-BDA736AF320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51">
            <a:extLst>
              <a:ext uri="{FF2B5EF4-FFF2-40B4-BE49-F238E27FC236}">
                <a16:creationId xmlns:a16="http://schemas.microsoft.com/office/drawing/2014/main" id="{CE8D7896-DE40-482D-B4ED-6C0B4DAAF23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52">
            <a:extLst>
              <a:ext uri="{FF2B5EF4-FFF2-40B4-BE49-F238E27FC236}">
                <a16:creationId xmlns:a16="http://schemas.microsoft.com/office/drawing/2014/main" id="{7D78DF94-8A1F-461E-A00A-DAB3E8A33C2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51E3B77F-1E18-40CB-9F12-AF35C3B929C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5" name="Line 54">
            <a:extLst>
              <a:ext uri="{FF2B5EF4-FFF2-40B4-BE49-F238E27FC236}">
                <a16:creationId xmlns:a16="http://schemas.microsoft.com/office/drawing/2014/main" id="{9046B2FE-CC4C-4602-8C98-EEDED191167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55">
            <a:extLst>
              <a:ext uri="{FF2B5EF4-FFF2-40B4-BE49-F238E27FC236}">
                <a16:creationId xmlns:a16="http://schemas.microsoft.com/office/drawing/2014/main" id="{9812B272-41B5-4134-8B2F-7040EBF823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56">
            <a:extLst>
              <a:ext uri="{FF2B5EF4-FFF2-40B4-BE49-F238E27FC236}">
                <a16:creationId xmlns:a16="http://schemas.microsoft.com/office/drawing/2014/main" id="{2AE1F8BE-DE2A-41A2-983B-D60B876AAF3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A42E36EB-4B88-46E7-B328-E5C049E9AE0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9" name="Line 58">
            <a:extLst>
              <a:ext uri="{FF2B5EF4-FFF2-40B4-BE49-F238E27FC236}">
                <a16:creationId xmlns:a16="http://schemas.microsoft.com/office/drawing/2014/main" id="{2C98AA4E-DFAC-4321-8F4B-8F97372B477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59">
            <a:extLst>
              <a:ext uri="{FF2B5EF4-FFF2-40B4-BE49-F238E27FC236}">
                <a16:creationId xmlns:a16="http://schemas.microsoft.com/office/drawing/2014/main" id="{7EF0B5F8-6857-43BE-8F08-9F2F20944AB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0">
            <a:extLst>
              <a:ext uri="{FF2B5EF4-FFF2-40B4-BE49-F238E27FC236}">
                <a16:creationId xmlns:a16="http://schemas.microsoft.com/office/drawing/2014/main" id="{1A0FE156-E087-44E0-B66A-9F07AA35112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BD6D5E8B-08BE-40EF-B412-A148CFF3DAB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3" name="Line 62">
            <a:extLst>
              <a:ext uri="{FF2B5EF4-FFF2-40B4-BE49-F238E27FC236}">
                <a16:creationId xmlns:a16="http://schemas.microsoft.com/office/drawing/2014/main" id="{91622945-BF84-4C49-8592-F9CEBA61A51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3">
            <a:extLst>
              <a:ext uri="{FF2B5EF4-FFF2-40B4-BE49-F238E27FC236}">
                <a16:creationId xmlns:a16="http://schemas.microsoft.com/office/drawing/2014/main" id="{B9EE8E28-2826-40EB-87A2-584B0995091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64">
            <a:extLst>
              <a:ext uri="{FF2B5EF4-FFF2-40B4-BE49-F238E27FC236}">
                <a16:creationId xmlns:a16="http://schemas.microsoft.com/office/drawing/2014/main" id="{F8BB76F2-EEB3-4788-AC31-05D87096C40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F8A4D6DB-A433-49F8-898C-851C12E5891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7" name="Line 66">
            <a:extLst>
              <a:ext uri="{FF2B5EF4-FFF2-40B4-BE49-F238E27FC236}">
                <a16:creationId xmlns:a16="http://schemas.microsoft.com/office/drawing/2014/main" id="{30E9E3C3-4183-4F1D-AD1A-D25868DA04C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Line 67">
            <a:extLst>
              <a:ext uri="{FF2B5EF4-FFF2-40B4-BE49-F238E27FC236}">
                <a16:creationId xmlns:a16="http://schemas.microsoft.com/office/drawing/2014/main" id="{73CFB867-3C94-46F2-8920-A6BAA9F8C5C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68">
            <a:extLst>
              <a:ext uri="{FF2B5EF4-FFF2-40B4-BE49-F238E27FC236}">
                <a16:creationId xmlns:a16="http://schemas.microsoft.com/office/drawing/2014/main" id="{170863E1-C271-4957-B23E-597A41C5231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7FAD716C-6566-40FB-9682-C0C29A8A50E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ED42FCA4-0021-4892-A20F-96CC75E7390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71">
            <a:extLst>
              <a:ext uri="{FF2B5EF4-FFF2-40B4-BE49-F238E27FC236}">
                <a16:creationId xmlns:a16="http://schemas.microsoft.com/office/drawing/2014/main" id="{ECA31630-9210-4CCA-8F3A-99A92A7832A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72">
            <a:extLst>
              <a:ext uri="{FF2B5EF4-FFF2-40B4-BE49-F238E27FC236}">
                <a16:creationId xmlns:a16="http://schemas.microsoft.com/office/drawing/2014/main" id="{F60928BD-22CC-44D1-92E6-80D52057EC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8B3F2707-5E70-466D-ADF6-31DAA781C98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5" name="Line 74">
            <a:extLst>
              <a:ext uri="{FF2B5EF4-FFF2-40B4-BE49-F238E27FC236}">
                <a16:creationId xmlns:a16="http://schemas.microsoft.com/office/drawing/2014/main" id="{60DAD3CE-5238-40FF-830C-B5EF7C52BE9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75">
            <a:extLst>
              <a:ext uri="{FF2B5EF4-FFF2-40B4-BE49-F238E27FC236}">
                <a16:creationId xmlns:a16="http://schemas.microsoft.com/office/drawing/2014/main" id="{AF8303E8-DF4A-452E-AD1C-FB305FE2EF6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76">
            <a:extLst>
              <a:ext uri="{FF2B5EF4-FFF2-40B4-BE49-F238E27FC236}">
                <a16:creationId xmlns:a16="http://schemas.microsoft.com/office/drawing/2014/main" id="{486027A1-45F1-444C-BB09-E173C049344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96B2C95E-97EC-436A-9E38-0C93F8FF323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9" name="Line 78">
            <a:extLst>
              <a:ext uri="{FF2B5EF4-FFF2-40B4-BE49-F238E27FC236}">
                <a16:creationId xmlns:a16="http://schemas.microsoft.com/office/drawing/2014/main" id="{989FF1D8-EAF7-4D98-A36C-8A8D057126A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Line 79">
            <a:extLst>
              <a:ext uri="{FF2B5EF4-FFF2-40B4-BE49-F238E27FC236}">
                <a16:creationId xmlns:a16="http://schemas.microsoft.com/office/drawing/2014/main" id="{3F7DB9AA-0383-4194-8B50-88D586E7AB5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80">
            <a:extLst>
              <a:ext uri="{FF2B5EF4-FFF2-40B4-BE49-F238E27FC236}">
                <a16:creationId xmlns:a16="http://schemas.microsoft.com/office/drawing/2014/main" id="{99DC9FEF-74DA-42F3-AD70-32BBB032932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7A7CFE38-8B14-4D65-B898-2056CA17A00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3" name="Line 82">
            <a:extLst>
              <a:ext uri="{FF2B5EF4-FFF2-40B4-BE49-F238E27FC236}">
                <a16:creationId xmlns:a16="http://schemas.microsoft.com/office/drawing/2014/main" id="{6ED6105D-15B8-4468-877C-08A78429F47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83">
            <a:extLst>
              <a:ext uri="{FF2B5EF4-FFF2-40B4-BE49-F238E27FC236}">
                <a16:creationId xmlns:a16="http://schemas.microsoft.com/office/drawing/2014/main" id="{4326457D-8A0A-4416-89B1-C47650B5D47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84">
            <a:extLst>
              <a:ext uri="{FF2B5EF4-FFF2-40B4-BE49-F238E27FC236}">
                <a16:creationId xmlns:a16="http://schemas.microsoft.com/office/drawing/2014/main" id="{A4168623-1EF5-48DC-8F44-C83768695F0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9A27622F-3A20-46EC-B076-1C509D0D36F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7" name="Line 86">
            <a:extLst>
              <a:ext uri="{FF2B5EF4-FFF2-40B4-BE49-F238E27FC236}">
                <a16:creationId xmlns:a16="http://schemas.microsoft.com/office/drawing/2014/main" id="{1A4AF873-9A4D-4FDE-ADEC-5E7D174A646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87">
            <a:extLst>
              <a:ext uri="{FF2B5EF4-FFF2-40B4-BE49-F238E27FC236}">
                <a16:creationId xmlns:a16="http://schemas.microsoft.com/office/drawing/2014/main" id="{A4054235-CABE-4417-8758-A399BCAEAED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88">
            <a:extLst>
              <a:ext uri="{FF2B5EF4-FFF2-40B4-BE49-F238E27FC236}">
                <a16:creationId xmlns:a16="http://schemas.microsoft.com/office/drawing/2014/main" id="{0DFAC79E-6649-485C-AECA-A7C6887504D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3FCD8222-7752-4ABE-B349-135F7A13D1C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1" name="Line 90">
            <a:extLst>
              <a:ext uri="{FF2B5EF4-FFF2-40B4-BE49-F238E27FC236}">
                <a16:creationId xmlns:a16="http://schemas.microsoft.com/office/drawing/2014/main" id="{FACC54A0-3396-4356-A27E-734D8686E6B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91">
            <a:extLst>
              <a:ext uri="{FF2B5EF4-FFF2-40B4-BE49-F238E27FC236}">
                <a16:creationId xmlns:a16="http://schemas.microsoft.com/office/drawing/2014/main" id="{CC11E363-75F0-479A-A0ED-69177F24EC2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92">
            <a:extLst>
              <a:ext uri="{FF2B5EF4-FFF2-40B4-BE49-F238E27FC236}">
                <a16:creationId xmlns:a16="http://schemas.microsoft.com/office/drawing/2014/main" id="{33852020-563C-407A-BF5D-A05B4290441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AFC8DB60-FF05-4692-81D7-A1ECABC2A01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5" name="Line 94">
            <a:extLst>
              <a:ext uri="{FF2B5EF4-FFF2-40B4-BE49-F238E27FC236}">
                <a16:creationId xmlns:a16="http://schemas.microsoft.com/office/drawing/2014/main" id="{F6C70239-7481-4DBA-875F-3D110969F3D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95">
            <a:extLst>
              <a:ext uri="{FF2B5EF4-FFF2-40B4-BE49-F238E27FC236}">
                <a16:creationId xmlns:a16="http://schemas.microsoft.com/office/drawing/2014/main" id="{8A670906-AC1B-4E91-8F82-31B618A23CD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96">
            <a:extLst>
              <a:ext uri="{FF2B5EF4-FFF2-40B4-BE49-F238E27FC236}">
                <a16:creationId xmlns:a16="http://schemas.microsoft.com/office/drawing/2014/main" id="{9A52078B-1942-4D25-B3A8-FC5ABB5918F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F5E6EDAA-FB7A-428C-9D6F-F572CF713F7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9" name="Line 98">
            <a:extLst>
              <a:ext uri="{FF2B5EF4-FFF2-40B4-BE49-F238E27FC236}">
                <a16:creationId xmlns:a16="http://schemas.microsoft.com/office/drawing/2014/main" id="{FBB3867C-0C23-4AE5-A365-CF33BAA7087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99">
            <a:extLst>
              <a:ext uri="{FF2B5EF4-FFF2-40B4-BE49-F238E27FC236}">
                <a16:creationId xmlns:a16="http://schemas.microsoft.com/office/drawing/2014/main" id="{5067AE18-8AF3-4198-833C-1F715BADC97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100">
            <a:extLst>
              <a:ext uri="{FF2B5EF4-FFF2-40B4-BE49-F238E27FC236}">
                <a16:creationId xmlns:a16="http://schemas.microsoft.com/office/drawing/2014/main" id="{E7AC1ADE-1D4A-4F3A-8B25-325E37D7DB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2" name="Group 101">
          <a:extLst>
            <a:ext uri="{FF2B5EF4-FFF2-40B4-BE49-F238E27FC236}">
              <a16:creationId xmlns:a16="http://schemas.microsoft.com/office/drawing/2014/main" id="{541D3A75-7F07-4A69-8F9F-4D45D4EB41C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3" name="Line 102">
            <a:extLst>
              <a:ext uri="{FF2B5EF4-FFF2-40B4-BE49-F238E27FC236}">
                <a16:creationId xmlns:a16="http://schemas.microsoft.com/office/drawing/2014/main" id="{4C96F584-E20C-4F55-8336-3B6D0695EEF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103">
            <a:extLst>
              <a:ext uri="{FF2B5EF4-FFF2-40B4-BE49-F238E27FC236}">
                <a16:creationId xmlns:a16="http://schemas.microsoft.com/office/drawing/2014/main" id="{7C5B7A4B-0DEF-46F2-96BF-230336BC5F2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104">
            <a:extLst>
              <a:ext uri="{FF2B5EF4-FFF2-40B4-BE49-F238E27FC236}">
                <a16:creationId xmlns:a16="http://schemas.microsoft.com/office/drawing/2014/main" id="{4562C7B7-2E2E-4529-BF5C-56079C682C3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8FBE44AD-BAB4-4601-A0FC-A1F531CA727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7" name="Line 106">
            <a:extLst>
              <a:ext uri="{FF2B5EF4-FFF2-40B4-BE49-F238E27FC236}">
                <a16:creationId xmlns:a16="http://schemas.microsoft.com/office/drawing/2014/main" id="{B2164EBE-F062-497B-A298-AEDAADE32F4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Line 107">
            <a:extLst>
              <a:ext uri="{FF2B5EF4-FFF2-40B4-BE49-F238E27FC236}">
                <a16:creationId xmlns:a16="http://schemas.microsoft.com/office/drawing/2014/main" id="{85623BED-BB82-478F-B4BD-B5F7BC421F4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108">
            <a:extLst>
              <a:ext uri="{FF2B5EF4-FFF2-40B4-BE49-F238E27FC236}">
                <a16:creationId xmlns:a16="http://schemas.microsoft.com/office/drawing/2014/main" id="{97C1D6D1-76CF-4AC3-9226-83834365FBB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A93C94A-0D74-491B-8A07-298A4A19CD6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1" name="Line 110">
            <a:extLst>
              <a:ext uri="{FF2B5EF4-FFF2-40B4-BE49-F238E27FC236}">
                <a16:creationId xmlns:a16="http://schemas.microsoft.com/office/drawing/2014/main" id="{93471E5F-2531-49E2-B3D4-3555A2DDE04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111">
            <a:extLst>
              <a:ext uri="{FF2B5EF4-FFF2-40B4-BE49-F238E27FC236}">
                <a16:creationId xmlns:a16="http://schemas.microsoft.com/office/drawing/2014/main" id="{1A60CB81-D366-4138-958B-D634165572B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Line 112">
            <a:extLst>
              <a:ext uri="{FF2B5EF4-FFF2-40B4-BE49-F238E27FC236}">
                <a16:creationId xmlns:a16="http://schemas.microsoft.com/office/drawing/2014/main" id="{87F6455F-F6E4-4309-AA71-297743AC3E0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59FC4F52-94E7-481D-BBC4-A0ADA506B55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5" name="Line 114">
            <a:extLst>
              <a:ext uri="{FF2B5EF4-FFF2-40B4-BE49-F238E27FC236}">
                <a16:creationId xmlns:a16="http://schemas.microsoft.com/office/drawing/2014/main" id="{CE2C9AF0-31C4-451C-84F8-B79EB70F39C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Line 115">
            <a:extLst>
              <a:ext uri="{FF2B5EF4-FFF2-40B4-BE49-F238E27FC236}">
                <a16:creationId xmlns:a16="http://schemas.microsoft.com/office/drawing/2014/main" id="{7097A8A0-D027-48C0-897A-496AB1B6285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Line 116">
            <a:extLst>
              <a:ext uri="{FF2B5EF4-FFF2-40B4-BE49-F238E27FC236}">
                <a16:creationId xmlns:a16="http://schemas.microsoft.com/office/drawing/2014/main" id="{C8049A73-18DB-44AF-A6A3-E2D8E730D5D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330CCE64-2CD0-4A61-96CD-20981930D2C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9" name="Line 118">
            <a:extLst>
              <a:ext uri="{FF2B5EF4-FFF2-40B4-BE49-F238E27FC236}">
                <a16:creationId xmlns:a16="http://schemas.microsoft.com/office/drawing/2014/main" id="{AC8EDC94-CA94-4200-B434-EB4C5578288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" name="Line 119">
            <a:extLst>
              <a:ext uri="{FF2B5EF4-FFF2-40B4-BE49-F238E27FC236}">
                <a16:creationId xmlns:a16="http://schemas.microsoft.com/office/drawing/2014/main" id="{096454CD-ABBB-4295-822D-CCC86374E60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Line 120">
            <a:extLst>
              <a:ext uri="{FF2B5EF4-FFF2-40B4-BE49-F238E27FC236}">
                <a16:creationId xmlns:a16="http://schemas.microsoft.com/office/drawing/2014/main" id="{838D81A6-456E-4131-BE6A-5CCEA83518B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22" name="Group 121">
          <a:extLst>
            <a:ext uri="{FF2B5EF4-FFF2-40B4-BE49-F238E27FC236}">
              <a16:creationId xmlns:a16="http://schemas.microsoft.com/office/drawing/2014/main" id="{AB11E849-D099-475E-96CB-3215DC67ED2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23" name="Line 122">
            <a:extLst>
              <a:ext uri="{FF2B5EF4-FFF2-40B4-BE49-F238E27FC236}">
                <a16:creationId xmlns:a16="http://schemas.microsoft.com/office/drawing/2014/main" id="{C866AD16-B55F-4EA0-9241-89C7B74D79A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Line 123">
            <a:extLst>
              <a:ext uri="{FF2B5EF4-FFF2-40B4-BE49-F238E27FC236}">
                <a16:creationId xmlns:a16="http://schemas.microsoft.com/office/drawing/2014/main" id="{3BA2AEE8-E838-40A0-8B2F-F2F410E7CCD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124">
            <a:extLst>
              <a:ext uri="{FF2B5EF4-FFF2-40B4-BE49-F238E27FC236}">
                <a16:creationId xmlns:a16="http://schemas.microsoft.com/office/drawing/2014/main" id="{EE287B90-C04A-48AA-A2F3-992C61AF595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26" name="Group 125">
          <a:extLst>
            <a:ext uri="{FF2B5EF4-FFF2-40B4-BE49-F238E27FC236}">
              <a16:creationId xmlns:a16="http://schemas.microsoft.com/office/drawing/2014/main" id="{0D4436D8-CF87-47DA-95F5-5873FC2B446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27" name="Line 126">
            <a:extLst>
              <a:ext uri="{FF2B5EF4-FFF2-40B4-BE49-F238E27FC236}">
                <a16:creationId xmlns:a16="http://schemas.microsoft.com/office/drawing/2014/main" id="{9D898CB6-F58C-436E-B988-34E33430E15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" name="Line 127">
            <a:extLst>
              <a:ext uri="{FF2B5EF4-FFF2-40B4-BE49-F238E27FC236}">
                <a16:creationId xmlns:a16="http://schemas.microsoft.com/office/drawing/2014/main" id="{FAF184E6-192B-4F46-83E8-EF12A4AE8FE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Line 128">
            <a:extLst>
              <a:ext uri="{FF2B5EF4-FFF2-40B4-BE49-F238E27FC236}">
                <a16:creationId xmlns:a16="http://schemas.microsoft.com/office/drawing/2014/main" id="{11D70405-9467-4818-9E33-5853710207B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7076489A-E297-4015-B887-90BD99CA2D7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31" name="Line 130">
            <a:extLst>
              <a:ext uri="{FF2B5EF4-FFF2-40B4-BE49-F238E27FC236}">
                <a16:creationId xmlns:a16="http://schemas.microsoft.com/office/drawing/2014/main" id="{3BC1040D-F94D-448E-A78F-BDFD5818C76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" name="Line 131">
            <a:extLst>
              <a:ext uri="{FF2B5EF4-FFF2-40B4-BE49-F238E27FC236}">
                <a16:creationId xmlns:a16="http://schemas.microsoft.com/office/drawing/2014/main" id="{848B4E03-DF2F-4B4B-A775-7E608B887E3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Line 132">
            <a:extLst>
              <a:ext uri="{FF2B5EF4-FFF2-40B4-BE49-F238E27FC236}">
                <a16:creationId xmlns:a16="http://schemas.microsoft.com/office/drawing/2014/main" id="{A52E0B95-8968-4B0C-83AE-D6E2DC0E359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436D68F6-7228-4B0C-8342-BC651F7D4DE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35" name="Line 134">
            <a:extLst>
              <a:ext uri="{FF2B5EF4-FFF2-40B4-BE49-F238E27FC236}">
                <a16:creationId xmlns:a16="http://schemas.microsoft.com/office/drawing/2014/main" id="{16EAFE5B-AD3E-464E-AAA4-9459CEC5CB2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" name="Line 135">
            <a:extLst>
              <a:ext uri="{FF2B5EF4-FFF2-40B4-BE49-F238E27FC236}">
                <a16:creationId xmlns:a16="http://schemas.microsoft.com/office/drawing/2014/main" id="{167AC032-C79D-483E-A075-9EEF9F255B9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Line 136">
            <a:extLst>
              <a:ext uri="{FF2B5EF4-FFF2-40B4-BE49-F238E27FC236}">
                <a16:creationId xmlns:a16="http://schemas.microsoft.com/office/drawing/2014/main" id="{E6F2A738-8BEE-4B53-AE8F-72496006E84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38" name="Group 137">
          <a:extLst>
            <a:ext uri="{FF2B5EF4-FFF2-40B4-BE49-F238E27FC236}">
              <a16:creationId xmlns:a16="http://schemas.microsoft.com/office/drawing/2014/main" id="{1A4D4E38-8457-4E8F-8A4D-3D6525645F3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39" name="Line 138">
            <a:extLst>
              <a:ext uri="{FF2B5EF4-FFF2-40B4-BE49-F238E27FC236}">
                <a16:creationId xmlns:a16="http://schemas.microsoft.com/office/drawing/2014/main" id="{F047F56B-2DD2-4AAF-ACC0-A7F4C0E1C91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Line 139">
            <a:extLst>
              <a:ext uri="{FF2B5EF4-FFF2-40B4-BE49-F238E27FC236}">
                <a16:creationId xmlns:a16="http://schemas.microsoft.com/office/drawing/2014/main" id="{2C1F6EBB-AE5A-4C68-B96F-079B66D77ED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Line 140">
            <a:extLst>
              <a:ext uri="{FF2B5EF4-FFF2-40B4-BE49-F238E27FC236}">
                <a16:creationId xmlns:a16="http://schemas.microsoft.com/office/drawing/2014/main" id="{873194A9-46E8-4486-9FB1-099641E37B5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42" name="Group 141">
          <a:extLst>
            <a:ext uri="{FF2B5EF4-FFF2-40B4-BE49-F238E27FC236}">
              <a16:creationId xmlns:a16="http://schemas.microsoft.com/office/drawing/2014/main" id="{D3EC97EA-0A87-40F1-A026-066356A2C9F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43" name="Line 142">
            <a:extLst>
              <a:ext uri="{FF2B5EF4-FFF2-40B4-BE49-F238E27FC236}">
                <a16:creationId xmlns:a16="http://schemas.microsoft.com/office/drawing/2014/main" id="{469A426F-1DF6-4E91-A26D-D66A1725BA3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Line 143">
            <a:extLst>
              <a:ext uri="{FF2B5EF4-FFF2-40B4-BE49-F238E27FC236}">
                <a16:creationId xmlns:a16="http://schemas.microsoft.com/office/drawing/2014/main" id="{8E7C820C-E6BC-4138-A58F-1D9A1F522D2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144">
            <a:extLst>
              <a:ext uri="{FF2B5EF4-FFF2-40B4-BE49-F238E27FC236}">
                <a16:creationId xmlns:a16="http://schemas.microsoft.com/office/drawing/2014/main" id="{23329D0F-E208-42FA-806B-C523452CC0A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46" name="Group 145">
          <a:extLst>
            <a:ext uri="{FF2B5EF4-FFF2-40B4-BE49-F238E27FC236}">
              <a16:creationId xmlns:a16="http://schemas.microsoft.com/office/drawing/2014/main" id="{A3BDD3C0-6461-401B-9E1D-DCFAA5E3A4F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47" name="Line 146">
            <a:extLst>
              <a:ext uri="{FF2B5EF4-FFF2-40B4-BE49-F238E27FC236}">
                <a16:creationId xmlns:a16="http://schemas.microsoft.com/office/drawing/2014/main" id="{ABEBFBE8-106C-4186-BBB1-DFEB4AE0F40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147">
            <a:extLst>
              <a:ext uri="{FF2B5EF4-FFF2-40B4-BE49-F238E27FC236}">
                <a16:creationId xmlns:a16="http://schemas.microsoft.com/office/drawing/2014/main" id="{BB0A1D4E-45EF-4666-94FF-A6DE385B1F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Line 148">
            <a:extLst>
              <a:ext uri="{FF2B5EF4-FFF2-40B4-BE49-F238E27FC236}">
                <a16:creationId xmlns:a16="http://schemas.microsoft.com/office/drawing/2014/main" id="{3CE5BE06-E5A6-4D8E-8429-32616A82409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50" name="Group 149">
          <a:extLst>
            <a:ext uri="{FF2B5EF4-FFF2-40B4-BE49-F238E27FC236}">
              <a16:creationId xmlns:a16="http://schemas.microsoft.com/office/drawing/2014/main" id="{6F51ABFA-2FCC-4865-B210-5F11BA84EA0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51" name="Line 150">
            <a:extLst>
              <a:ext uri="{FF2B5EF4-FFF2-40B4-BE49-F238E27FC236}">
                <a16:creationId xmlns:a16="http://schemas.microsoft.com/office/drawing/2014/main" id="{C9DE1F18-6E3A-4C89-B182-3CF23B7C774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" name="Line 151">
            <a:extLst>
              <a:ext uri="{FF2B5EF4-FFF2-40B4-BE49-F238E27FC236}">
                <a16:creationId xmlns:a16="http://schemas.microsoft.com/office/drawing/2014/main" id="{489F4310-D2A6-4143-AC62-D459E27075A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Line 152">
            <a:extLst>
              <a:ext uri="{FF2B5EF4-FFF2-40B4-BE49-F238E27FC236}">
                <a16:creationId xmlns:a16="http://schemas.microsoft.com/office/drawing/2014/main" id="{0D88641D-071F-4375-9099-AC6D0A20B7B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129A2F25-2A0D-4DBA-976B-78229DFCD14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55" name="Line 154">
            <a:extLst>
              <a:ext uri="{FF2B5EF4-FFF2-40B4-BE49-F238E27FC236}">
                <a16:creationId xmlns:a16="http://schemas.microsoft.com/office/drawing/2014/main" id="{2724D68A-8BAF-4E76-99F6-AEA51DB5506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" name="Line 155">
            <a:extLst>
              <a:ext uri="{FF2B5EF4-FFF2-40B4-BE49-F238E27FC236}">
                <a16:creationId xmlns:a16="http://schemas.microsoft.com/office/drawing/2014/main" id="{BA1F2ED2-93F3-4716-A482-FABAC4D214D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Line 156">
            <a:extLst>
              <a:ext uri="{FF2B5EF4-FFF2-40B4-BE49-F238E27FC236}">
                <a16:creationId xmlns:a16="http://schemas.microsoft.com/office/drawing/2014/main" id="{A8188FAA-6D11-4DE5-9AC6-5D517FCFFD1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58" name="Group 157">
          <a:extLst>
            <a:ext uri="{FF2B5EF4-FFF2-40B4-BE49-F238E27FC236}">
              <a16:creationId xmlns:a16="http://schemas.microsoft.com/office/drawing/2014/main" id="{8A2F6D96-5E47-42D8-8423-E34F01E08C7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59" name="Line 158">
            <a:extLst>
              <a:ext uri="{FF2B5EF4-FFF2-40B4-BE49-F238E27FC236}">
                <a16:creationId xmlns:a16="http://schemas.microsoft.com/office/drawing/2014/main" id="{744CDE5F-D1AE-4913-A52B-78965AA4AF0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" name="Line 159">
            <a:extLst>
              <a:ext uri="{FF2B5EF4-FFF2-40B4-BE49-F238E27FC236}">
                <a16:creationId xmlns:a16="http://schemas.microsoft.com/office/drawing/2014/main" id="{C360C9A3-5E5A-47B4-80A3-E742307C5B1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Line 160">
            <a:extLst>
              <a:ext uri="{FF2B5EF4-FFF2-40B4-BE49-F238E27FC236}">
                <a16:creationId xmlns:a16="http://schemas.microsoft.com/office/drawing/2014/main" id="{0E069311-01FC-4153-91F8-69EEE7C2201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62" name="Group 161">
          <a:extLst>
            <a:ext uri="{FF2B5EF4-FFF2-40B4-BE49-F238E27FC236}">
              <a16:creationId xmlns:a16="http://schemas.microsoft.com/office/drawing/2014/main" id="{56687219-271D-43A8-82F0-C1B116D4B03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63" name="Line 162">
            <a:extLst>
              <a:ext uri="{FF2B5EF4-FFF2-40B4-BE49-F238E27FC236}">
                <a16:creationId xmlns:a16="http://schemas.microsoft.com/office/drawing/2014/main" id="{E8F61DB6-14D8-4E4F-9475-99CFAF9A1C0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" name="Line 163">
            <a:extLst>
              <a:ext uri="{FF2B5EF4-FFF2-40B4-BE49-F238E27FC236}">
                <a16:creationId xmlns:a16="http://schemas.microsoft.com/office/drawing/2014/main" id="{655E4EC4-2236-4B16-9658-04A009DC8A3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Line 164">
            <a:extLst>
              <a:ext uri="{FF2B5EF4-FFF2-40B4-BE49-F238E27FC236}">
                <a16:creationId xmlns:a16="http://schemas.microsoft.com/office/drawing/2014/main" id="{C0463502-DFA5-4C41-A7CB-2C57F04F5C9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66" name="Group 165">
          <a:extLst>
            <a:ext uri="{FF2B5EF4-FFF2-40B4-BE49-F238E27FC236}">
              <a16:creationId xmlns:a16="http://schemas.microsoft.com/office/drawing/2014/main" id="{910B2455-5515-40B7-B416-3104355AAC4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67" name="Line 166">
            <a:extLst>
              <a:ext uri="{FF2B5EF4-FFF2-40B4-BE49-F238E27FC236}">
                <a16:creationId xmlns:a16="http://schemas.microsoft.com/office/drawing/2014/main" id="{FCAE0EC0-6E97-4783-AE00-CAB7E8A1A66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" name="Line 167">
            <a:extLst>
              <a:ext uri="{FF2B5EF4-FFF2-40B4-BE49-F238E27FC236}">
                <a16:creationId xmlns:a16="http://schemas.microsoft.com/office/drawing/2014/main" id="{2DC6A6D6-4DDA-4F8E-B1F1-B5176729C59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Line 168">
            <a:extLst>
              <a:ext uri="{FF2B5EF4-FFF2-40B4-BE49-F238E27FC236}">
                <a16:creationId xmlns:a16="http://schemas.microsoft.com/office/drawing/2014/main" id="{3AC8DD25-2FA5-427E-9E1E-A85DA73639A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70" name="Group 169">
          <a:extLst>
            <a:ext uri="{FF2B5EF4-FFF2-40B4-BE49-F238E27FC236}">
              <a16:creationId xmlns:a16="http://schemas.microsoft.com/office/drawing/2014/main" id="{7BDFF180-BAF6-45C3-A1F1-EAC443478FA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71" name="Line 170">
            <a:extLst>
              <a:ext uri="{FF2B5EF4-FFF2-40B4-BE49-F238E27FC236}">
                <a16:creationId xmlns:a16="http://schemas.microsoft.com/office/drawing/2014/main" id="{0E25933A-CD17-4277-997C-F7A52B078EB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171">
            <a:extLst>
              <a:ext uri="{FF2B5EF4-FFF2-40B4-BE49-F238E27FC236}">
                <a16:creationId xmlns:a16="http://schemas.microsoft.com/office/drawing/2014/main" id="{0829F9C7-4C38-4157-B498-D7881098D2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Line 172">
            <a:extLst>
              <a:ext uri="{FF2B5EF4-FFF2-40B4-BE49-F238E27FC236}">
                <a16:creationId xmlns:a16="http://schemas.microsoft.com/office/drawing/2014/main" id="{9814299A-D52D-4A78-983B-FF549525552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74" name="Group 173">
          <a:extLst>
            <a:ext uri="{FF2B5EF4-FFF2-40B4-BE49-F238E27FC236}">
              <a16:creationId xmlns:a16="http://schemas.microsoft.com/office/drawing/2014/main" id="{6ED8F83B-1A5E-4C8E-852D-67DC8646F99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75" name="Line 174">
            <a:extLst>
              <a:ext uri="{FF2B5EF4-FFF2-40B4-BE49-F238E27FC236}">
                <a16:creationId xmlns:a16="http://schemas.microsoft.com/office/drawing/2014/main" id="{8F1F0721-34B3-458C-A923-55BD8DF33A7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" name="Line 175">
            <a:extLst>
              <a:ext uri="{FF2B5EF4-FFF2-40B4-BE49-F238E27FC236}">
                <a16:creationId xmlns:a16="http://schemas.microsoft.com/office/drawing/2014/main" id="{5AF73CA3-E80D-438C-AFE9-3C1D8529660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Line 176">
            <a:extLst>
              <a:ext uri="{FF2B5EF4-FFF2-40B4-BE49-F238E27FC236}">
                <a16:creationId xmlns:a16="http://schemas.microsoft.com/office/drawing/2014/main" id="{B1BC2515-504C-47D9-9564-84DC338AFFB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3F85E2B0-4FA6-4C8D-AFF2-69ACFE1044A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79" name="Line 178">
            <a:extLst>
              <a:ext uri="{FF2B5EF4-FFF2-40B4-BE49-F238E27FC236}">
                <a16:creationId xmlns:a16="http://schemas.microsoft.com/office/drawing/2014/main" id="{E84CA2FD-CB6C-4042-928D-30CF886C7B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" name="Line 179">
            <a:extLst>
              <a:ext uri="{FF2B5EF4-FFF2-40B4-BE49-F238E27FC236}">
                <a16:creationId xmlns:a16="http://schemas.microsoft.com/office/drawing/2014/main" id="{A3C40499-A8C4-463C-BF78-971E6601D3A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" name="Line 180">
            <a:extLst>
              <a:ext uri="{FF2B5EF4-FFF2-40B4-BE49-F238E27FC236}">
                <a16:creationId xmlns:a16="http://schemas.microsoft.com/office/drawing/2014/main" id="{A64605D5-017E-4666-B83D-654C63D614F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82" name="Group 181">
          <a:extLst>
            <a:ext uri="{FF2B5EF4-FFF2-40B4-BE49-F238E27FC236}">
              <a16:creationId xmlns:a16="http://schemas.microsoft.com/office/drawing/2014/main" id="{002250DB-5AD7-4126-86F9-8DEB606B7DC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83" name="Line 182">
            <a:extLst>
              <a:ext uri="{FF2B5EF4-FFF2-40B4-BE49-F238E27FC236}">
                <a16:creationId xmlns:a16="http://schemas.microsoft.com/office/drawing/2014/main" id="{CE5A9A40-1FA4-4DE6-99B7-81EC0D83D57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183">
            <a:extLst>
              <a:ext uri="{FF2B5EF4-FFF2-40B4-BE49-F238E27FC236}">
                <a16:creationId xmlns:a16="http://schemas.microsoft.com/office/drawing/2014/main" id="{80A33CFC-23CF-4A29-B516-FD14CD20B1B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184">
            <a:extLst>
              <a:ext uri="{FF2B5EF4-FFF2-40B4-BE49-F238E27FC236}">
                <a16:creationId xmlns:a16="http://schemas.microsoft.com/office/drawing/2014/main" id="{6D719E7F-201B-41EE-A7E8-DEEC13B6362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86" name="Group 185">
          <a:extLst>
            <a:ext uri="{FF2B5EF4-FFF2-40B4-BE49-F238E27FC236}">
              <a16:creationId xmlns:a16="http://schemas.microsoft.com/office/drawing/2014/main" id="{F8185BDC-87CA-4167-AD86-B4287AA9D06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87" name="Line 186">
            <a:extLst>
              <a:ext uri="{FF2B5EF4-FFF2-40B4-BE49-F238E27FC236}">
                <a16:creationId xmlns:a16="http://schemas.microsoft.com/office/drawing/2014/main" id="{86054171-54A6-464A-AD38-60118BE0245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" name="Line 187">
            <a:extLst>
              <a:ext uri="{FF2B5EF4-FFF2-40B4-BE49-F238E27FC236}">
                <a16:creationId xmlns:a16="http://schemas.microsoft.com/office/drawing/2014/main" id="{C1FD1474-6853-48E5-8507-CC98F69901D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Line 188">
            <a:extLst>
              <a:ext uri="{FF2B5EF4-FFF2-40B4-BE49-F238E27FC236}">
                <a16:creationId xmlns:a16="http://schemas.microsoft.com/office/drawing/2014/main" id="{F708491B-3D91-47D7-A582-AF080092652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D15AC58C-0B21-4EAB-8F0D-96577979E08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91" name="Line 190">
            <a:extLst>
              <a:ext uri="{FF2B5EF4-FFF2-40B4-BE49-F238E27FC236}">
                <a16:creationId xmlns:a16="http://schemas.microsoft.com/office/drawing/2014/main" id="{7C5674DE-1EDA-4034-85CC-427997354A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" name="Line 191">
            <a:extLst>
              <a:ext uri="{FF2B5EF4-FFF2-40B4-BE49-F238E27FC236}">
                <a16:creationId xmlns:a16="http://schemas.microsoft.com/office/drawing/2014/main" id="{E619460E-90BE-478B-960B-546FDD2E626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192">
            <a:extLst>
              <a:ext uri="{FF2B5EF4-FFF2-40B4-BE49-F238E27FC236}">
                <a16:creationId xmlns:a16="http://schemas.microsoft.com/office/drawing/2014/main" id="{5B1F7EC6-B638-4FDE-80F5-D2DBFE6ED11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94" name="Group 193">
          <a:extLst>
            <a:ext uri="{FF2B5EF4-FFF2-40B4-BE49-F238E27FC236}">
              <a16:creationId xmlns:a16="http://schemas.microsoft.com/office/drawing/2014/main" id="{518938F3-B130-4AF9-BBCE-B8DA4BEAEBB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95" name="Line 194">
            <a:extLst>
              <a:ext uri="{FF2B5EF4-FFF2-40B4-BE49-F238E27FC236}">
                <a16:creationId xmlns:a16="http://schemas.microsoft.com/office/drawing/2014/main" id="{C2F72F00-8A6F-4630-AEEB-FF8569C70E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195">
            <a:extLst>
              <a:ext uri="{FF2B5EF4-FFF2-40B4-BE49-F238E27FC236}">
                <a16:creationId xmlns:a16="http://schemas.microsoft.com/office/drawing/2014/main" id="{F18F7919-2D19-49BA-9D7C-975DA4451C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Line 196">
            <a:extLst>
              <a:ext uri="{FF2B5EF4-FFF2-40B4-BE49-F238E27FC236}">
                <a16:creationId xmlns:a16="http://schemas.microsoft.com/office/drawing/2014/main" id="{BBB0F28F-A1A7-4B4B-9F0B-DFAB76AAD9D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98" name="Group 197">
          <a:extLst>
            <a:ext uri="{FF2B5EF4-FFF2-40B4-BE49-F238E27FC236}">
              <a16:creationId xmlns:a16="http://schemas.microsoft.com/office/drawing/2014/main" id="{57624B0C-AAE2-4F17-85B7-8FB787FFA50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99" name="Line 198">
            <a:extLst>
              <a:ext uri="{FF2B5EF4-FFF2-40B4-BE49-F238E27FC236}">
                <a16:creationId xmlns:a16="http://schemas.microsoft.com/office/drawing/2014/main" id="{650E6A4E-10C6-4648-8EF0-947CEA3B6E9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" name="Line 199">
            <a:extLst>
              <a:ext uri="{FF2B5EF4-FFF2-40B4-BE49-F238E27FC236}">
                <a16:creationId xmlns:a16="http://schemas.microsoft.com/office/drawing/2014/main" id="{E5BE500D-1FF8-43B8-B53C-F1F75D838A0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" name="Line 200">
            <a:extLst>
              <a:ext uri="{FF2B5EF4-FFF2-40B4-BE49-F238E27FC236}">
                <a16:creationId xmlns:a16="http://schemas.microsoft.com/office/drawing/2014/main" id="{4A873EB7-B796-4009-928F-7A4FF8CD01B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02" name="Group 201">
          <a:extLst>
            <a:ext uri="{FF2B5EF4-FFF2-40B4-BE49-F238E27FC236}">
              <a16:creationId xmlns:a16="http://schemas.microsoft.com/office/drawing/2014/main" id="{310FC539-A6E8-4DB0-AA3A-C39C4D2028A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03" name="Line 202">
            <a:extLst>
              <a:ext uri="{FF2B5EF4-FFF2-40B4-BE49-F238E27FC236}">
                <a16:creationId xmlns:a16="http://schemas.microsoft.com/office/drawing/2014/main" id="{E2C7E989-E5F6-46D9-9E7D-E820C00C07E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" name="Line 203">
            <a:extLst>
              <a:ext uri="{FF2B5EF4-FFF2-40B4-BE49-F238E27FC236}">
                <a16:creationId xmlns:a16="http://schemas.microsoft.com/office/drawing/2014/main" id="{B07416B9-69DF-4871-95C1-39755A23141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Line 204">
            <a:extLst>
              <a:ext uri="{FF2B5EF4-FFF2-40B4-BE49-F238E27FC236}">
                <a16:creationId xmlns:a16="http://schemas.microsoft.com/office/drawing/2014/main" id="{AB7885F8-7F4A-48FA-A519-D6F380C11A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06" name="Group 205">
          <a:extLst>
            <a:ext uri="{FF2B5EF4-FFF2-40B4-BE49-F238E27FC236}">
              <a16:creationId xmlns:a16="http://schemas.microsoft.com/office/drawing/2014/main" id="{74C026F2-7E74-435A-9661-C8057787132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07" name="Line 206">
            <a:extLst>
              <a:ext uri="{FF2B5EF4-FFF2-40B4-BE49-F238E27FC236}">
                <a16:creationId xmlns:a16="http://schemas.microsoft.com/office/drawing/2014/main" id="{FF83813C-0C47-46D9-85B0-8ADF9FAA6AD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" name="Line 207">
            <a:extLst>
              <a:ext uri="{FF2B5EF4-FFF2-40B4-BE49-F238E27FC236}">
                <a16:creationId xmlns:a16="http://schemas.microsoft.com/office/drawing/2014/main" id="{31A90449-2FC4-427B-93E4-D7E35A19DD4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Line 208">
            <a:extLst>
              <a:ext uri="{FF2B5EF4-FFF2-40B4-BE49-F238E27FC236}">
                <a16:creationId xmlns:a16="http://schemas.microsoft.com/office/drawing/2014/main" id="{8E7D4825-B8EA-4577-AFFB-731569BB5FA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10" name="Group 209">
          <a:extLst>
            <a:ext uri="{FF2B5EF4-FFF2-40B4-BE49-F238E27FC236}">
              <a16:creationId xmlns:a16="http://schemas.microsoft.com/office/drawing/2014/main" id="{E93024AF-9AB9-4C82-86CB-5840729D96A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11" name="Line 210">
            <a:extLst>
              <a:ext uri="{FF2B5EF4-FFF2-40B4-BE49-F238E27FC236}">
                <a16:creationId xmlns:a16="http://schemas.microsoft.com/office/drawing/2014/main" id="{2A458F3E-B448-4AA0-B414-392B12BE8E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" name="Line 211">
            <a:extLst>
              <a:ext uri="{FF2B5EF4-FFF2-40B4-BE49-F238E27FC236}">
                <a16:creationId xmlns:a16="http://schemas.microsoft.com/office/drawing/2014/main" id="{8A18A8DB-899F-4708-99F3-247FB70367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" name="Line 212">
            <a:extLst>
              <a:ext uri="{FF2B5EF4-FFF2-40B4-BE49-F238E27FC236}">
                <a16:creationId xmlns:a16="http://schemas.microsoft.com/office/drawing/2014/main" id="{9894C33E-8320-49C6-991D-82AC4F0396E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14" name="Group 213">
          <a:extLst>
            <a:ext uri="{FF2B5EF4-FFF2-40B4-BE49-F238E27FC236}">
              <a16:creationId xmlns:a16="http://schemas.microsoft.com/office/drawing/2014/main" id="{7A7A9E3A-389E-42A7-9D41-E533B10B6EF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15" name="Line 214">
            <a:extLst>
              <a:ext uri="{FF2B5EF4-FFF2-40B4-BE49-F238E27FC236}">
                <a16:creationId xmlns:a16="http://schemas.microsoft.com/office/drawing/2014/main" id="{1627EF1A-E202-423F-86FE-61A7C7254AD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" name="Line 215">
            <a:extLst>
              <a:ext uri="{FF2B5EF4-FFF2-40B4-BE49-F238E27FC236}">
                <a16:creationId xmlns:a16="http://schemas.microsoft.com/office/drawing/2014/main" id="{934C7BBC-BD8D-4BA6-800A-0D76A80F514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Line 216">
            <a:extLst>
              <a:ext uri="{FF2B5EF4-FFF2-40B4-BE49-F238E27FC236}">
                <a16:creationId xmlns:a16="http://schemas.microsoft.com/office/drawing/2014/main" id="{FAA55674-A2FE-4F2C-A309-B20BC10299D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18" name="Group 217">
          <a:extLst>
            <a:ext uri="{FF2B5EF4-FFF2-40B4-BE49-F238E27FC236}">
              <a16:creationId xmlns:a16="http://schemas.microsoft.com/office/drawing/2014/main" id="{A69907F1-A781-4766-913B-BB4EDCF5B1E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19" name="Line 218">
            <a:extLst>
              <a:ext uri="{FF2B5EF4-FFF2-40B4-BE49-F238E27FC236}">
                <a16:creationId xmlns:a16="http://schemas.microsoft.com/office/drawing/2014/main" id="{6911E86C-4975-43F8-94BA-21810493BC3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" name="Line 219">
            <a:extLst>
              <a:ext uri="{FF2B5EF4-FFF2-40B4-BE49-F238E27FC236}">
                <a16:creationId xmlns:a16="http://schemas.microsoft.com/office/drawing/2014/main" id="{1FDC188B-BF0F-43CC-A6B0-DB0F325873B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Line 220">
            <a:extLst>
              <a:ext uri="{FF2B5EF4-FFF2-40B4-BE49-F238E27FC236}">
                <a16:creationId xmlns:a16="http://schemas.microsoft.com/office/drawing/2014/main" id="{4645147A-A6C5-4303-924B-55682A3CCAE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22" name="Group 221">
          <a:extLst>
            <a:ext uri="{FF2B5EF4-FFF2-40B4-BE49-F238E27FC236}">
              <a16:creationId xmlns:a16="http://schemas.microsoft.com/office/drawing/2014/main" id="{A49C0615-0DFD-43C3-BA1F-97213052C27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23" name="Line 222">
            <a:extLst>
              <a:ext uri="{FF2B5EF4-FFF2-40B4-BE49-F238E27FC236}">
                <a16:creationId xmlns:a16="http://schemas.microsoft.com/office/drawing/2014/main" id="{A3F63CA0-2429-4706-BEBA-8D3E4C4C57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" name="Line 223">
            <a:extLst>
              <a:ext uri="{FF2B5EF4-FFF2-40B4-BE49-F238E27FC236}">
                <a16:creationId xmlns:a16="http://schemas.microsoft.com/office/drawing/2014/main" id="{E3BBB122-882F-4F10-AEB9-5BD22FF4538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" name="Line 224">
            <a:extLst>
              <a:ext uri="{FF2B5EF4-FFF2-40B4-BE49-F238E27FC236}">
                <a16:creationId xmlns:a16="http://schemas.microsoft.com/office/drawing/2014/main" id="{7DEA08C3-8282-4E3D-897D-7FC4EC8A98F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33B83707-B393-40E4-AD76-0C82B03179C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27" name="Line 226">
            <a:extLst>
              <a:ext uri="{FF2B5EF4-FFF2-40B4-BE49-F238E27FC236}">
                <a16:creationId xmlns:a16="http://schemas.microsoft.com/office/drawing/2014/main" id="{46437B7B-FEC5-471E-A38F-9F74A1B867D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" name="Line 227">
            <a:extLst>
              <a:ext uri="{FF2B5EF4-FFF2-40B4-BE49-F238E27FC236}">
                <a16:creationId xmlns:a16="http://schemas.microsoft.com/office/drawing/2014/main" id="{8A1421A5-4437-4DEB-ABD9-105F6EF78E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Line 228">
            <a:extLst>
              <a:ext uri="{FF2B5EF4-FFF2-40B4-BE49-F238E27FC236}">
                <a16:creationId xmlns:a16="http://schemas.microsoft.com/office/drawing/2014/main" id="{4F89A166-20D4-429A-843F-6469E530CB7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30" name="Group 229">
          <a:extLst>
            <a:ext uri="{FF2B5EF4-FFF2-40B4-BE49-F238E27FC236}">
              <a16:creationId xmlns:a16="http://schemas.microsoft.com/office/drawing/2014/main" id="{F80192D5-1C88-4BD1-AB18-7F0E73DC89C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31" name="Line 230">
            <a:extLst>
              <a:ext uri="{FF2B5EF4-FFF2-40B4-BE49-F238E27FC236}">
                <a16:creationId xmlns:a16="http://schemas.microsoft.com/office/drawing/2014/main" id="{7144B9C7-67E3-4C52-9CD9-3E33CB951B4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" name="Line 231">
            <a:extLst>
              <a:ext uri="{FF2B5EF4-FFF2-40B4-BE49-F238E27FC236}">
                <a16:creationId xmlns:a16="http://schemas.microsoft.com/office/drawing/2014/main" id="{47EB9840-906E-4803-BC83-7A2DBF845B7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Line 232">
            <a:extLst>
              <a:ext uri="{FF2B5EF4-FFF2-40B4-BE49-F238E27FC236}">
                <a16:creationId xmlns:a16="http://schemas.microsoft.com/office/drawing/2014/main" id="{5A56D49B-25E0-4BA3-B19F-B38955D5343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34" name="Group 233">
          <a:extLst>
            <a:ext uri="{FF2B5EF4-FFF2-40B4-BE49-F238E27FC236}">
              <a16:creationId xmlns:a16="http://schemas.microsoft.com/office/drawing/2014/main" id="{B46DB282-078C-4035-9278-2AC6B47C34B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35" name="Line 234">
            <a:extLst>
              <a:ext uri="{FF2B5EF4-FFF2-40B4-BE49-F238E27FC236}">
                <a16:creationId xmlns:a16="http://schemas.microsoft.com/office/drawing/2014/main" id="{2EB94870-8E37-4130-8547-17B4831EF9C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6" name="Line 235">
            <a:extLst>
              <a:ext uri="{FF2B5EF4-FFF2-40B4-BE49-F238E27FC236}">
                <a16:creationId xmlns:a16="http://schemas.microsoft.com/office/drawing/2014/main" id="{D610AC2D-AA19-4E47-853C-E8EF7463765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7" name="Line 236">
            <a:extLst>
              <a:ext uri="{FF2B5EF4-FFF2-40B4-BE49-F238E27FC236}">
                <a16:creationId xmlns:a16="http://schemas.microsoft.com/office/drawing/2014/main" id="{F24DDB22-6F1F-4E69-ABAD-4BCAD226F0F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38" name="Group 237">
          <a:extLst>
            <a:ext uri="{FF2B5EF4-FFF2-40B4-BE49-F238E27FC236}">
              <a16:creationId xmlns:a16="http://schemas.microsoft.com/office/drawing/2014/main" id="{B442731D-3DBD-4C9F-82E6-FC6441E3E62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39" name="Line 238">
            <a:extLst>
              <a:ext uri="{FF2B5EF4-FFF2-40B4-BE49-F238E27FC236}">
                <a16:creationId xmlns:a16="http://schemas.microsoft.com/office/drawing/2014/main" id="{77D828A2-9B1A-4528-ABE4-61D1894A5A8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" name="Line 239">
            <a:extLst>
              <a:ext uri="{FF2B5EF4-FFF2-40B4-BE49-F238E27FC236}">
                <a16:creationId xmlns:a16="http://schemas.microsoft.com/office/drawing/2014/main" id="{88377442-4BF9-488E-BD8D-10FB4ECE156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Line 240">
            <a:extLst>
              <a:ext uri="{FF2B5EF4-FFF2-40B4-BE49-F238E27FC236}">
                <a16:creationId xmlns:a16="http://schemas.microsoft.com/office/drawing/2014/main" id="{474F679C-A01C-4E47-9789-E35F8071B36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4ABE5CC0-E669-4B76-962B-DAD53A279AF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43" name="Line 242">
            <a:extLst>
              <a:ext uri="{FF2B5EF4-FFF2-40B4-BE49-F238E27FC236}">
                <a16:creationId xmlns:a16="http://schemas.microsoft.com/office/drawing/2014/main" id="{C518D6C8-52D4-4037-8C54-FBF2F53F2C5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4" name="Line 243">
            <a:extLst>
              <a:ext uri="{FF2B5EF4-FFF2-40B4-BE49-F238E27FC236}">
                <a16:creationId xmlns:a16="http://schemas.microsoft.com/office/drawing/2014/main" id="{855E6B04-BD97-4FD8-9AC8-2F1A5AB212E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" name="Line 244">
            <a:extLst>
              <a:ext uri="{FF2B5EF4-FFF2-40B4-BE49-F238E27FC236}">
                <a16:creationId xmlns:a16="http://schemas.microsoft.com/office/drawing/2014/main" id="{F465F807-70CD-4E41-B6E3-1910A04FEB7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46" name="Group 245">
          <a:extLst>
            <a:ext uri="{FF2B5EF4-FFF2-40B4-BE49-F238E27FC236}">
              <a16:creationId xmlns:a16="http://schemas.microsoft.com/office/drawing/2014/main" id="{B5BBDCE2-8390-4627-B8B1-1078E8C3D45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47" name="Line 246">
            <a:extLst>
              <a:ext uri="{FF2B5EF4-FFF2-40B4-BE49-F238E27FC236}">
                <a16:creationId xmlns:a16="http://schemas.microsoft.com/office/drawing/2014/main" id="{69C97F79-A091-4AA9-ABD2-7A4D318F990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8" name="Line 247">
            <a:extLst>
              <a:ext uri="{FF2B5EF4-FFF2-40B4-BE49-F238E27FC236}">
                <a16:creationId xmlns:a16="http://schemas.microsoft.com/office/drawing/2014/main" id="{EA8BCB65-906E-4C94-A5A9-7EEDDEDD67E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Line 248">
            <a:extLst>
              <a:ext uri="{FF2B5EF4-FFF2-40B4-BE49-F238E27FC236}">
                <a16:creationId xmlns:a16="http://schemas.microsoft.com/office/drawing/2014/main" id="{7F2AF7A2-A351-4B22-85B3-048289541EB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50" name="Group 249">
          <a:extLst>
            <a:ext uri="{FF2B5EF4-FFF2-40B4-BE49-F238E27FC236}">
              <a16:creationId xmlns:a16="http://schemas.microsoft.com/office/drawing/2014/main" id="{9257478D-2840-4E5E-81EF-96D1FB1EC17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51" name="Line 250">
            <a:extLst>
              <a:ext uri="{FF2B5EF4-FFF2-40B4-BE49-F238E27FC236}">
                <a16:creationId xmlns:a16="http://schemas.microsoft.com/office/drawing/2014/main" id="{A877E073-FC4C-4966-AD63-910CBDEB018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2" name="Line 251">
            <a:extLst>
              <a:ext uri="{FF2B5EF4-FFF2-40B4-BE49-F238E27FC236}">
                <a16:creationId xmlns:a16="http://schemas.microsoft.com/office/drawing/2014/main" id="{22D276FE-D611-48C1-9E15-8A7435CD3F6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Line 252">
            <a:extLst>
              <a:ext uri="{FF2B5EF4-FFF2-40B4-BE49-F238E27FC236}">
                <a16:creationId xmlns:a16="http://schemas.microsoft.com/office/drawing/2014/main" id="{6554C5C5-BD77-4912-A9DC-94DC8B92EEA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54" name="Group 253">
          <a:extLst>
            <a:ext uri="{FF2B5EF4-FFF2-40B4-BE49-F238E27FC236}">
              <a16:creationId xmlns:a16="http://schemas.microsoft.com/office/drawing/2014/main" id="{C19F198A-A4A2-4FA2-8AAE-EB5050614D3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55" name="Line 254">
            <a:extLst>
              <a:ext uri="{FF2B5EF4-FFF2-40B4-BE49-F238E27FC236}">
                <a16:creationId xmlns:a16="http://schemas.microsoft.com/office/drawing/2014/main" id="{79B05110-A438-4819-BC75-E2ECC1B34F5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" name="Line 255">
            <a:extLst>
              <a:ext uri="{FF2B5EF4-FFF2-40B4-BE49-F238E27FC236}">
                <a16:creationId xmlns:a16="http://schemas.microsoft.com/office/drawing/2014/main" id="{8A3EBB3E-BA96-44E8-A36E-11D7F6B1E92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Line 256">
            <a:extLst>
              <a:ext uri="{FF2B5EF4-FFF2-40B4-BE49-F238E27FC236}">
                <a16:creationId xmlns:a16="http://schemas.microsoft.com/office/drawing/2014/main" id="{72AB51C5-680D-4E98-93D9-EC274920213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58" name="Group 257">
          <a:extLst>
            <a:ext uri="{FF2B5EF4-FFF2-40B4-BE49-F238E27FC236}">
              <a16:creationId xmlns:a16="http://schemas.microsoft.com/office/drawing/2014/main" id="{1F499CE4-4D80-4C97-A4E6-50EB55BBAEE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59" name="Line 258">
            <a:extLst>
              <a:ext uri="{FF2B5EF4-FFF2-40B4-BE49-F238E27FC236}">
                <a16:creationId xmlns:a16="http://schemas.microsoft.com/office/drawing/2014/main" id="{0346AD2F-CC5C-439F-AB4B-A7254EADCDB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" name="Line 259">
            <a:extLst>
              <a:ext uri="{FF2B5EF4-FFF2-40B4-BE49-F238E27FC236}">
                <a16:creationId xmlns:a16="http://schemas.microsoft.com/office/drawing/2014/main" id="{421FA404-B8C0-41B6-B9FD-7749D503BA5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" name="Line 260">
            <a:extLst>
              <a:ext uri="{FF2B5EF4-FFF2-40B4-BE49-F238E27FC236}">
                <a16:creationId xmlns:a16="http://schemas.microsoft.com/office/drawing/2014/main" id="{677D4B65-F8C6-437E-A0D8-7C366CB3478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62" name="Group 261">
          <a:extLst>
            <a:ext uri="{FF2B5EF4-FFF2-40B4-BE49-F238E27FC236}">
              <a16:creationId xmlns:a16="http://schemas.microsoft.com/office/drawing/2014/main" id="{E27D58A0-F6EF-453C-9234-3B5173B0FEC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63" name="Line 262">
            <a:extLst>
              <a:ext uri="{FF2B5EF4-FFF2-40B4-BE49-F238E27FC236}">
                <a16:creationId xmlns:a16="http://schemas.microsoft.com/office/drawing/2014/main" id="{6CFA1D22-29F1-4B29-B021-4566A9BF841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4" name="Line 263">
            <a:extLst>
              <a:ext uri="{FF2B5EF4-FFF2-40B4-BE49-F238E27FC236}">
                <a16:creationId xmlns:a16="http://schemas.microsoft.com/office/drawing/2014/main" id="{105E12CF-5070-4794-8B24-67B4FCF8BA8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Line 264">
            <a:extLst>
              <a:ext uri="{FF2B5EF4-FFF2-40B4-BE49-F238E27FC236}">
                <a16:creationId xmlns:a16="http://schemas.microsoft.com/office/drawing/2014/main" id="{29B05439-53D3-408E-AD45-5DE854C6195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66" name="Group 265">
          <a:extLst>
            <a:ext uri="{FF2B5EF4-FFF2-40B4-BE49-F238E27FC236}">
              <a16:creationId xmlns:a16="http://schemas.microsoft.com/office/drawing/2014/main" id="{E9EF600A-15CE-42E5-A016-EED7D5030D1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67" name="Line 266">
            <a:extLst>
              <a:ext uri="{FF2B5EF4-FFF2-40B4-BE49-F238E27FC236}">
                <a16:creationId xmlns:a16="http://schemas.microsoft.com/office/drawing/2014/main" id="{302CE6A2-A159-4513-A49A-F8286D33FA9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Line 267">
            <a:extLst>
              <a:ext uri="{FF2B5EF4-FFF2-40B4-BE49-F238E27FC236}">
                <a16:creationId xmlns:a16="http://schemas.microsoft.com/office/drawing/2014/main" id="{12D25F3E-D99D-4B16-944D-55E69F81321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9" name="Line 268">
            <a:extLst>
              <a:ext uri="{FF2B5EF4-FFF2-40B4-BE49-F238E27FC236}">
                <a16:creationId xmlns:a16="http://schemas.microsoft.com/office/drawing/2014/main" id="{7EFD0045-9F17-44DB-8BD5-81F5C138717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70" name="Group 269">
          <a:extLst>
            <a:ext uri="{FF2B5EF4-FFF2-40B4-BE49-F238E27FC236}">
              <a16:creationId xmlns:a16="http://schemas.microsoft.com/office/drawing/2014/main" id="{5A3DA529-4F2E-4412-9219-0DA238C8637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71" name="Line 270">
            <a:extLst>
              <a:ext uri="{FF2B5EF4-FFF2-40B4-BE49-F238E27FC236}">
                <a16:creationId xmlns:a16="http://schemas.microsoft.com/office/drawing/2014/main" id="{9A0F0B63-2DA6-44F4-8E1E-9A1C856B744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2" name="Line 271">
            <a:extLst>
              <a:ext uri="{FF2B5EF4-FFF2-40B4-BE49-F238E27FC236}">
                <a16:creationId xmlns:a16="http://schemas.microsoft.com/office/drawing/2014/main" id="{076E47D8-A7E4-4458-9721-E56ED6D97F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" name="Line 272">
            <a:extLst>
              <a:ext uri="{FF2B5EF4-FFF2-40B4-BE49-F238E27FC236}">
                <a16:creationId xmlns:a16="http://schemas.microsoft.com/office/drawing/2014/main" id="{671C6A89-07E0-47B6-BEC5-8535388E06E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74" name="Group 273">
          <a:extLst>
            <a:ext uri="{FF2B5EF4-FFF2-40B4-BE49-F238E27FC236}">
              <a16:creationId xmlns:a16="http://schemas.microsoft.com/office/drawing/2014/main" id="{8868A68B-6329-4263-B3A1-5BE9CD933C9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75" name="Line 274">
            <a:extLst>
              <a:ext uri="{FF2B5EF4-FFF2-40B4-BE49-F238E27FC236}">
                <a16:creationId xmlns:a16="http://schemas.microsoft.com/office/drawing/2014/main" id="{23860EEB-8132-48B2-8D6B-5AE71CAED5E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" name="Line 275">
            <a:extLst>
              <a:ext uri="{FF2B5EF4-FFF2-40B4-BE49-F238E27FC236}">
                <a16:creationId xmlns:a16="http://schemas.microsoft.com/office/drawing/2014/main" id="{B2863327-90E1-497C-9F50-9873077D6C0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Line 276">
            <a:extLst>
              <a:ext uri="{FF2B5EF4-FFF2-40B4-BE49-F238E27FC236}">
                <a16:creationId xmlns:a16="http://schemas.microsoft.com/office/drawing/2014/main" id="{2F76E2FB-72FD-45DC-89CC-245B02B7DF1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78" name="Group 277">
          <a:extLst>
            <a:ext uri="{FF2B5EF4-FFF2-40B4-BE49-F238E27FC236}">
              <a16:creationId xmlns:a16="http://schemas.microsoft.com/office/drawing/2014/main" id="{6445AD28-DED3-443A-8CFC-D279D3C5958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79" name="Line 278">
            <a:extLst>
              <a:ext uri="{FF2B5EF4-FFF2-40B4-BE49-F238E27FC236}">
                <a16:creationId xmlns:a16="http://schemas.microsoft.com/office/drawing/2014/main" id="{FD368EA5-C957-4342-9E40-380ACDE2551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0" name="Line 279">
            <a:extLst>
              <a:ext uri="{FF2B5EF4-FFF2-40B4-BE49-F238E27FC236}">
                <a16:creationId xmlns:a16="http://schemas.microsoft.com/office/drawing/2014/main" id="{D1CA8C3D-D5E1-43D4-838A-162A277D379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1" name="Line 280">
            <a:extLst>
              <a:ext uri="{FF2B5EF4-FFF2-40B4-BE49-F238E27FC236}">
                <a16:creationId xmlns:a16="http://schemas.microsoft.com/office/drawing/2014/main" id="{F2ED7EA3-FC32-472B-AC20-E9CC5D609F5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82" name="Group 281">
          <a:extLst>
            <a:ext uri="{FF2B5EF4-FFF2-40B4-BE49-F238E27FC236}">
              <a16:creationId xmlns:a16="http://schemas.microsoft.com/office/drawing/2014/main" id="{E7428963-B752-4A01-89D4-7B42354529F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83" name="Line 282">
            <a:extLst>
              <a:ext uri="{FF2B5EF4-FFF2-40B4-BE49-F238E27FC236}">
                <a16:creationId xmlns:a16="http://schemas.microsoft.com/office/drawing/2014/main" id="{7DB1CE8D-0818-43DA-A1D6-06DA5F2623A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4" name="Line 283">
            <a:extLst>
              <a:ext uri="{FF2B5EF4-FFF2-40B4-BE49-F238E27FC236}">
                <a16:creationId xmlns:a16="http://schemas.microsoft.com/office/drawing/2014/main" id="{8C9E061C-666A-4800-BB2F-70B5DF3AB79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5" name="Line 284">
            <a:extLst>
              <a:ext uri="{FF2B5EF4-FFF2-40B4-BE49-F238E27FC236}">
                <a16:creationId xmlns:a16="http://schemas.microsoft.com/office/drawing/2014/main" id="{07067A22-42F2-4962-BE36-E079BE6C3B4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86" name="Group 285">
          <a:extLst>
            <a:ext uri="{FF2B5EF4-FFF2-40B4-BE49-F238E27FC236}">
              <a16:creationId xmlns:a16="http://schemas.microsoft.com/office/drawing/2014/main" id="{C64EC4FF-C8AC-43F2-96EE-423F086CBBF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87" name="Line 286">
            <a:extLst>
              <a:ext uri="{FF2B5EF4-FFF2-40B4-BE49-F238E27FC236}">
                <a16:creationId xmlns:a16="http://schemas.microsoft.com/office/drawing/2014/main" id="{DA4C1006-42FD-45CA-A648-DA78771E5B6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Line 287">
            <a:extLst>
              <a:ext uri="{FF2B5EF4-FFF2-40B4-BE49-F238E27FC236}">
                <a16:creationId xmlns:a16="http://schemas.microsoft.com/office/drawing/2014/main" id="{7B0840E8-0850-40B1-A86A-CC4533E0470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288">
            <a:extLst>
              <a:ext uri="{FF2B5EF4-FFF2-40B4-BE49-F238E27FC236}">
                <a16:creationId xmlns:a16="http://schemas.microsoft.com/office/drawing/2014/main" id="{5FE11C76-91FA-42AB-8558-E952FB34D65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90" name="Group 289">
          <a:extLst>
            <a:ext uri="{FF2B5EF4-FFF2-40B4-BE49-F238E27FC236}">
              <a16:creationId xmlns:a16="http://schemas.microsoft.com/office/drawing/2014/main" id="{B96D9C58-259B-4B01-B7DE-0FE45E68C3F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91" name="Line 290">
            <a:extLst>
              <a:ext uri="{FF2B5EF4-FFF2-40B4-BE49-F238E27FC236}">
                <a16:creationId xmlns:a16="http://schemas.microsoft.com/office/drawing/2014/main" id="{5CC0DB08-74CB-48CF-B1D4-97191B5AB93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291">
            <a:extLst>
              <a:ext uri="{FF2B5EF4-FFF2-40B4-BE49-F238E27FC236}">
                <a16:creationId xmlns:a16="http://schemas.microsoft.com/office/drawing/2014/main" id="{6C4FE2A1-6657-4D55-AF5B-BE310F22367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Line 292">
            <a:extLst>
              <a:ext uri="{FF2B5EF4-FFF2-40B4-BE49-F238E27FC236}">
                <a16:creationId xmlns:a16="http://schemas.microsoft.com/office/drawing/2014/main" id="{5FA8DD41-C7C0-4E82-B889-607166440C6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94" name="Group 293">
          <a:extLst>
            <a:ext uri="{FF2B5EF4-FFF2-40B4-BE49-F238E27FC236}">
              <a16:creationId xmlns:a16="http://schemas.microsoft.com/office/drawing/2014/main" id="{AF76015E-320D-4A8C-9943-561FD44C84D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95" name="Line 294">
            <a:extLst>
              <a:ext uri="{FF2B5EF4-FFF2-40B4-BE49-F238E27FC236}">
                <a16:creationId xmlns:a16="http://schemas.microsoft.com/office/drawing/2014/main" id="{84CD3061-B4FB-47F7-B917-F841F62942A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" name="Line 295">
            <a:extLst>
              <a:ext uri="{FF2B5EF4-FFF2-40B4-BE49-F238E27FC236}">
                <a16:creationId xmlns:a16="http://schemas.microsoft.com/office/drawing/2014/main" id="{64CBA2AA-9A41-4FDF-BDF8-28CCE175CE6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" name="Line 296">
            <a:extLst>
              <a:ext uri="{FF2B5EF4-FFF2-40B4-BE49-F238E27FC236}">
                <a16:creationId xmlns:a16="http://schemas.microsoft.com/office/drawing/2014/main" id="{4A185A72-48EF-4D32-906B-B1CCA797ACA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298" name="Group 297">
          <a:extLst>
            <a:ext uri="{FF2B5EF4-FFF2-40B4-BE49-F238E27FC236}">
              <a16:creationId xmlns:a16="http://schemas.microsoft.com/office/drawing/2014/main" id="{0A65258E-F0CF-45AF-9ADA-37CF5BC5332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299" name="Line 298">
            <a:extLst>
              <a:ext uri="{FF2B5EF4-FFF2-40B4-BE49-F238E27FC236}">
                <a16:creationId xmlns:a16="http://schemas.microsoft.com/office/drawing/2014/main" id="{9AEE3CEA-A15D-44CE-AD17-3CB2A9AD9BF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" name="Line 299">
            <a:extLst>
              <a:ext uri="{FF2B5EF4-FFF2-40B4-BE49-F238E27FC236}">
                <a16:creationId xmlns:a16="http://schemas.microsoft.com/office/drawing/2014/main" id="{509B7767-1B55-476C-BE60-F101D3E5914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" name="Line 300">
            <a:extLst>
              <a:ext uri="{FF2B5EF4-FFF2-40B4-BE49-F238E27FC236}">
                <a16:creationId xmlns:a16="http://schemas.microsoft.com/office/drawing/2014/main" id="{315407D1-DFB1-4BD7-9865-10CD9A461D7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02" name="Group 301">
          <a:extLst>
            <a:ext uri="{FF2B5EF4-FFF2-40B4-BE49-F238E27FC236}">
              <a16:creationId xmlns:a16="http://schemas.microsoft.com/office/drawing/2014/main" id="{C825B263-9D73-4F52-98FF-A79D785F718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03" name="Line 302">
            <a:extLst>
              <a:ext uri="{FF2B5EF4-FFF2-40B4-BE49-F238E27FC236}">
                <a16:creationId xmlns:a16="http://schemas.microsoft.com/office/drawing/2014/main" id="{FA9B0D4E-73F0-439F-AF1F-87DC2A1AC3A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4" name="Line 303">
            <a:extLst>
              <a:ext uri="{FF2B5EF4-FFF2-40B4-BE49-F238E27FC236}">
                <a16:creationId xmlns:a16="http://schemas.microsoft.com/office/drawing/2014/main" id="{EDD0329C-F716-4848-928D-546C2D8BA59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5" name="Line 304">
            <a:extLst>
              <a:ext uri="{FF2B5EF4-FFF2-40B4-BE49-F238E27FC236}">
                <a16:creationId xmlns:a16="http://schemas.microsoft.com/office/drawing/2014/main" id="{154D9F3C-8CEC-4923-BAC9-2A6E52A7695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06" name="Group 305">
          <a:extLst>
            <a:ext uri="{FF2B5EF4-FFF2-40B4-BE49-F238E27FC236}">
              <a16:creationId xmlns:a16="http://schemas.microsoft.com/office/drawing/2014/main" id="{1E421234-A812-4EF5-9BE5-60164A45073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07" name="Line 306">
            <a:extLst>
              <a:ext uri="{FF2B5EF4-FFF2-40B4-BE49-F238E27FC236}">
                <a16:creationId xmlns:a16="http://schemas.microsoft.com/office/drawing/2014/main" id="{92AEB614-A569-4371-9364-4F528793482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" name="Line 307">
            <a:extLst>
              <a:ext uri="{FF2B5EF4-FFF2-40B4-BE49-F238E27FC236}">
                <a16:creationId xmlns:a16="http://schemas.microsoft.com/office/drawing/2014/main" id="{4E67EA82-F2F1-460B-B268-98A789F706E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" name="Line 308">
            <a:extLst>
              <a:ext uri="{FF2B5EF4-FFF2-40B4-BE49-F238E27FC236}">
                <a16:creationId xmlns:a16="http://schemas.microsoft.com/office/drawing/2014/main" id="{57976062-B5AA-4A34-81DA-F7AA40F6432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10" name="Group 309">
          <a:extLst>
            <a:ext uri="{FF2B5EF4-FFF2-40B4-BE49-F238E27FC236}">
              <a16:creationId xmlns:a16="http://schemas.microsoft.com/office/drawing/2014/main" id="{3E0886CF-5452-4FD3-B04E-A278A7506E7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11" name="Line 310">
            <a:extLst>
              <a:ext uri="{FF2B5EF4-FFF2-40B4-BE49-F238E27FC236}">
                <a16:creationId xmlns:a16="http://schemas.microsoft.com/office/drawing/2014/main" id="{14789EFC-E336-4504-B514-6A3AF91C2A7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" name="Line 311">
            <a:extLst>
              <a:ext uri="{FF2B5EF4-FFF2-40B4-BE49-F238E27FC236}">
                <a16:creationId xmlns:a16="http://schemas.microsoft.com/office/drawing/2014/main" id="{0393A989-EAD9-4F74-A906-3FD97D4314D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" name="Line 312">
            <a:extLst>
              <a:ext uri="{FF2B5EF4-FFF2-40B4-BE49-F238E27FC236}">
                <a16:creationId xmlns:a16="http://schemas.microsoft.com/office/drawing/2014/main" id="{44DF7D09-AD1B-4A91-B4C6-40B66E6C719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14" name="Group 313">
          <a:extLst>
            <a:ext uri="{FF2B5EF4-FFF2-40B4-BE49-F238E27FC236}">
              <a16:creationId xmlns:a16="http://schemas.microsoft.com/office/drawing/2014/main" id="{8679E68A-12A3-4B1C-95AB-7C44706E54D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15" name="Line 314">
            <a:extLst>
              <a:ext uri="{FF2B5EF4-FFF2-40B4-BE49-F238E27FC236}">
                <a16:creationId xmlns:a16="http://schemas.microsoft.com/office/drawing/2014/main" id="{793AF943-EAD3-422C-A63A-5A7FCB50CAE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" name="Line 315">
            <a:extLst>
              <a:ext uri="{FF2B5EF4-FFF2-40B4-BE49-F238E27FC236}">
                <a16:creationId xmlns:a16="http://schemas.microsoft.com/office/drawing/2014/main" id="{1A44B4C3-B84B-4B30-9DEA-17FEA69283F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" name="Line 316">
            <a:extLst>
              <a:ext uri="{FF2B5EF4-FFF2-40B4-BE49-F238E27FC236}">
                <a16:creationId xmlns:a16="http://schemas.microsoft.com/office/drawing/2014/main" id="{8AFF995D-3E66-4D09-B09F-E240A4892F7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18" name="Group 317">
          <a:extLst>
            <a:ext uri="{FF2B5EF4-FFF2-40B4-BE49-F238E27FC236}">
              <a16:creationId xmlns:a16="http://schemas.microsoft.com/office/drawing/2014/main" id="{F63E823E-41FE-4B67-B525-7CCF245B57B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19" name="Line 318">
            <a:extLst>
              <a:ext uri="{FF2B5EF4-FFF2-40B4-BE49-F238E27FC236}">
                <a16:creationId xmlns:a16="http://schemas.microsoft.com/office/drawing/2014/main" id="{4FD3F15A-7814-4855-AF20-4500AB84739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" name="Line 319">
            <a:extLst>
              <a:ext uri="{FF2B5EF4-FFF2-40B4-BE49-F238E27FC236}">
                <a16:creationId xmlns:a16="http://schemas.microsoft.com/office/drawing/2014/main" id="{9CABAAF7-B6D8-4EE6-A8CD-2177D59B291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" name="Line 320">
            <a:extLst>
              <a:ext uri="{FF2B5EF4-FFF2-40B4-BE49-F238E27FC236}">
                <a16:creationId xmlns:a16="http://schemas.microsoft.com/office/drawing/2014/main" id="{67817FFA-DFA0-42B0-B442-B0CA9B0EDCF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22" name="Group 321">
          <a:extLst>
            <a:ext uri="{FF2B5EF4-FFF2-40B4-BE49-F238E27FC236}">
              <a16:creationId xmlns:a16="http://schemas.microsoft.com/office/drawing/2014/main" id="{8FC1E632-7B6D-4B33-8FCE-C525E70A277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23" name="Line 322">
            <a:extLst>
              <a:ext uri="{FF2B5EF4-FFF2-40B4-BE49-F238E27FC236}">
                <a16:creationId xmlns:a16="http://schemas.microsoft.com/office/drawing/2014/main" id="{55DE6480-DFE5-424B-9132-000012908C6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4" name="Line 323">
            <a:extLst>
              <a:ext uri="{FF2B5EF4-FFF2-40B4-BE49-F238E27FC236}">
                <a16:creationId xmlns:a16="http://schemas.microsoft.com/office/drawing/2014/main" id="{E17FB97D-F6C8-463E-98CA-F78497C5DB4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5" name="Line 324">
            <a:extLst>
              <a:ext uri="{FF2B5EF4-FFF2-40B4-BE49-F238E27FC236}">
                <a16:creationId xmlns:a16="http://schemas.microsoft.com/office/drawing/2014/main" id="{4EC01477-07AC-4E71-B2FE-2102DD64390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26" name="Group 325">
          <a:extLst>
            <a:ext uri="{FF2B5EF4-FFF2-40B4-BE49-F238E27FC236}">
              <a16:creationId xmlns:a16="http://schemas.microsoft.com/office/drawing/2014/main" id="{612003F5-1C2F-4C02-B8F1-54D1DDCC66E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27" name="Line 326">
            <a:extLst>
              <a:ext uri="{FF2B5EF4-FFF2-40B4-BE49-F238E27FC236}">
                <a16:creationId xmlns:a16="http://schemas.microsoft.com/office/drawing/2014/main" id="{AE6D1446-9AD2-45D3-A2E7-197FA01A6A0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" name="Line 327">
            <a:extLst>
              <a:ext uri="{FF2B5EF4-FFF2-40B4-BE49-F238E27FC236}">
                <a16:creationId xmlns:a16="http://schemas.microsoft.com/office/drawing/2014/main" id="{8378C1BA-58A1-4D5B-BCAF-4C047BBDA05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9" name="Line 328">
            <a:extLst>
              <a:ext uri="{FF2B5EF4-FFF2-40B4-BE49-F238E27FC236}">
                <a16:creationId xmlns:a16="http://schemas.microsoft.com/office/drawing/2014/main" id="{1EB181D5-EC6F-48F1-A7EB-07B10A6E2C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30" name="Group 329">
          <a:extLst>
            <a:ext uri="{FF2B5EF4-FFF2-40B4-BE49-F238E27FC236}">
              <a16:creationId xmlns:a16="http://schemas.microsoft.com/office/drawing/2014/main" id="{046DDAD0-BF1D-464A-BC05-927F85E1B64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31" name="Line 330">
            <a:extLst>
              <a:ext uri="{FF2B5EF4-FFF2-40B4-BE49-F238E27FC236}">
                <a16:creationId xmlns:a16="http://schemas.microsoft.com/office/drawing/2014/main" id="{6C51000D-65A1-4507-B8A2-1932CABF07C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2" name="Line 331">
            <a:extLst>
              <a:ext uri="{FF2B5EF4-FFF2-40B4-BE49-F238E27FC236}">
                <a16:creationId xmlns:a16="http://schemas.microsoft.com/office/drawing/2014/main" id="{96CA9387-1082-4FDB-BF63-212D0A6EF12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3" name="Line 332">
            <a:extLst>
              <a:ext uri="{FF2B5EF4-FFF2-40B4-BE49-F238E27FC236}">
                <a16:creationId xmlns:a16="http://schemas.microsoft.com/office/drawing/2014/main" id="{4C1640AE-6E77-4EE3-8CD2-B0807EB193B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34" name="Group 333">
          <a:extLst>
            <a:ext uri="{FF2B5EF4-FFF2-40B4-BE49-F238E27FC236}">
              <a16:creationId xmlns:a16="http://schemas.microsoft.com/office/drawing/2014/main" id="{FD7BC37B-2E9C-45B4-81A8-A8655D07606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35" name="Line 334">
            <a:extLst>
              <a:ext uri="{FF2B5EF4-FFF2-40B4-BE49-F238E27FC236}">
                <a16:creationId xmlns:a16="http://schemas.microsoft.com/office/drawing/2014/main" id="{F05B4E6B-4669-471D-AC2B-1ED4C2EE8BC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6" name="Line 335">
            <a:extLst>
              <a:ext uri="{FF2B5EF4-FFF2-40B4-BE49-F238E27FC236}">
                <a16:creationId xmlns:a16="http://schemas.microsoft.com/office/drawing/2014/main" id="{24510D81-F69D-4C1E-8563-F5480FE9D71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7" name="Line 336">
            <a:extLst>
              <a:ext uri="{FF2B5EF4-FFF2-40B4-BE49-F238E27FC236}">
                <a16:creationId xmlns:a16="http://schemas.microsoft.com/office/drawing/2014/main" id="{55309C64-1830-4AF6-A37E-75CB74ADC2B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38" name="Group 337">
          <a:extLst>
            <a:ext uri="{FF2B5EF4-FFF2-40B4-BE49-F238E27FC236}">
              <a16:creationId xmlns:a16="http://schemas.microsoft.com/office/drawing/2014/main" id="{E47F82F9-EC41-4171-862D-A905228E303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39" name="Line 338">
            <a:extLst>
              <a:ext uri="{FF2B5EF4-FFF2-40B4-BE49-F238E27FC236}">
                <a16:creationId xmlns:a16="http://schemas.microsoft.com/office/drawing/2014/main" id="{E4D7C6E3-111C-4D2C-9830-F1B37ABDE04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" name="Line 339">
            <a:extLst>
              <a:ext uri="{FF2B5EF4-FFF2-40B4-BE49-F238E27FC236}">
                <a16:creationId xmlns:a16="http://schemas.microsoft.com/office/drawing/2014/main" id="{7A169250-FEFB-481B-A035-8C8CAB9C385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" name="Line 340">
            <a:extLst>
              <a:ext uri="{FF2B5EF4-FFF2-40B4-BE49-F238E27FC236}">
                <a16:creationId xmlns:a16="http://schemas.microsoft.com/office/drawing/2014/main" id="{A58820CD-222E-4DC5-A9A7-72494C464FD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42" name="Group 341">
          <a:extLst>
            <a:ext uri="{FF2B5EF4-FFF2-40B4-BE49-F238E27FC236}">
              <a16:creationId xmlns:a16="http://schemas.microsoft.com/office/drawing/2014/main" id="{52D77310-5BC1-4BF7-B267-972AE11A8E5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43" name="Line 342">
            <a:extLst>
              <a:ext uri="{FF2B5EF4-FFF2-40B4-BE49-F238E27FC236}">
                <a16:creationId xmlns:a16="http://schemas.microsoft.com/office/drawing/2014/main" id="{4058F876-8791-4A90-AC23-F3EC698ACDF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4" name="Line 343">
            <a:extLst>
              <a:ext uri="{FF2B5EF4-FFF2-40B4-BE49-F238E27FC236}">
                <a16:creationId xmlns:a16="http://schemas.microsoft.com/office/drawing/2014/main" id="{FA5DCC09-1DC8-41C2-BF33-A36662603E2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5" name="Line 344">
            <a:extLst>
              <a:ext uri="{FF2B5EF4-FFF2-40B4-BE49-F238E27FC236}">
                <a16:creationId xmlns:a16="http://schemas.microsoft.com/office/drawing/2014/main" id="{232C094F-085C-4BB5-907F-CFA5D5E4760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46" name="Group 345">
          <a:extLst>
            <a:ext uri="{FF2B5EF4-FFF2-40B4-BE49-F238E27FC236}">
              <a16:creationId xmlns:a16="http://schemas.microsoft.com/office/drawing/2014/main" id="{B8D08F5C-7542-4483-97E5-BB36DB047FB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47" name="Line 346">
            <a:extLst>
              <a:ext uri="{FF2B5EF4-FFF2-40B4-BE49-F238E27FC236}">
                <a16:creationId xmlns:a16="http://schemas.microsoft.com/office/drawing/2014/main" id="{6D7335EF-19C0-490E-B405-DF785CB201F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" name="Line 347">
            <a:extLst>
              <a:ext uri="{FF2B5EF4-FFF2-40B4-BE49-F238E27FC236}">
                <a16:creationId xmlns:a16="http://schemas.microsoft.com/office/drawing/2014/main" id="{577CD936-608F-4111-83B6-6C31985B442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" name="Line 348">
            <a:extLst>
              <a:ext uri="{FF2B5EF4-FFF2-40B4-BE49-F238E27FC236}">
                <a16:creationId xmlns:a16="http://schemas.microsoft.com/office/drawing/2014/main" id="{04289CA1-2F07-4BA1-B7FE-3AF00B13CA1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50" name="Group 349">
          <a:extLst>
            <a:ext uri="{FF2B5EF4-FFF2-40B4-BE49-F238E27FC236}">
              <a16:creationId xmlns:a16="http://schemas.microsoft.com/office/drawing/2014/main" id="{3A3862A7-3F57-4B4E-A8D7-0AEF4D30E44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51" name="Line 350">
            <a:extLst>
              <a:ext uri="{FF2B5EF4-FFF2-40B4-BE49-F238E27FC236}">
                <a16:creationId xmlns:a16="http://schemas.microsoft.com/office/drawing/2014/main" id="{EED6E901-A39A-46FE-85D6-35D98DA1D8D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" name="Line 351">
            <a:extLst>
              <a:ext uri="{FF2B5EF4-FFF2-40B4-BE49-F238E27FC236}">
                <a16:creationId xmlns:a16="http://schemas.microsoft.com/office/drawing/2014/main" id="{C310B524-6332-4132-ABAD-FC4CE46A935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3" name="Line 352">
            <a:extLst>
              <a:ext uri="{FF2B5EF4-FFF2-40B4-BE49-F238E27FC236}">
                <a16:creationId xmlns:a16="http://schemas.microsoft.com/office/drawing/2014/main" id="{E8CCDE7C-BEC6-44DA-B472-5566F126E9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54" name="Group 353">
          <a:extLst>
            <a:ext uri="{FF2B5EF4-FFF2-40B4-BE49-F238E27FC236}">
              <a16:creationId xmlns:a16="http://schemas.microsoft.com/office/drawing/2014/main" id="{534ED3B6-9F4D-4B2A-A91F-B699DA5CB4A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55" name="Line 354">
            <a:extLst>
              <a:ext uri="{FF2B5EF4-FFF2-40B4-BE49-F238E27FC236}">
                <a16:creationId xmlns:a16="http://schemas.microsoft.com/office/drawing/2014/main" id="{25668328-98D5-4625-9336-FB1B5B6962F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6" name="Line 355">
            <a:extLst>
              <a:ext uri="{FF2B5EF4-FFF2-40B4-BE49-F238E27FC236}">
                <a16:creationId xmlns:a16="http://schemas.microsoft.com/office/drawing/2014/main" id="{5774968F-86C0-4E66-BFB2-CCA872BEE8A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7" name="Line 356">
            <a:extLst>
              <a:ext uri="{FF2B5EF4-FFF2-40B4-BE49-F238E27FC236}">
                <a16:creationId xmlns:a16="http://schemas.microsoft.com/office/drawing/2014/main" id="{CCA756DE-89F7-4FBF-AC36-754CFBC4340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58" name="Group 357">
          <a:extLst>
            <a:ext uri="{FF2B5EF4-FFF2-40B4-BE49-F238E27FC236}">
              <a16:creationId xmlns:a16="http://schemas.microsoft.com/office/drawing/2014/main" id="{E6035BAC-1C71-4938-BD51-7A9C408F048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59" name="Line 358">
            <a:extLst>
              <a:ext uri="{FF2B5EF4-FFF2-40B4-BE49-F238E27FC236}">
                <a16:creationId xmlns:a16="http://schemas.microsoft.com/office/drawing/2014/main" id="{78E38C85-C717-4B13-BC08-84987F3393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0" name="Line 359">
            <a:extLst>
              <a:ext uri="{FF2B5EF4-FFF2-40B4-BE49-F238E27FC236}">
                <a16:creationId xmlns:a16="http://schemas.microsoft.com/office/drawing/2014/main" id="{C0A6268C-F719-4089-9528-DC2E298E3D8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1" name="Line 360">
            <a:extLst>
              <a:ext uri="{FF2B5EF4-FFF2-40B4-BE49-F238E27FC236}">
                <a16:creationId xmlns:a16="http://schemas.microsoft.com/office/drawing/2014/main" id="{C1663136-4EF2-4C8D-9AD9-56E50386CC9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62" name="Group 361">
          <a:extLst>
            <a:ext uri="{FF2B5EF4-FFF2-40B4-BE49-F238E27FC236}">
              <a16:creationId xmlns:a16="http://schemas.microsoft.com/office/drawing/2014/main" id="{685A9B8D-29C3-42BE-9CBE-48EEB8ABDC9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63" name="Line 362">
            <a:extLst>
              <a:ext uri="{FF2B5EF4-FFF2-40B4-BE49-F238E27FC236}">
                <a16:creationId xmlns:a16="http://schemas.microsoft.com/office/drawing/2014/main" id="{A468F19E-9D33-461E-891A-C72CDE07B56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4" name="Line 363">
            <a:extLst>
              <a:ext uri="{FF2B5EF4-FFF2-40B4-BE49-F238E27FC236}">
                <a16:creationId xmlns:a16="http://schemas.microsoft.com/office/drawing/2014/main" id="{430015FD-5A53-4928-BA75-630D4A44D0B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5" name="Line 364">
            <a:extLst>
              <a:ext uri="{FF2B5EF4-FFF2-40B4-BE49-F238E27FC236}">
                <a16:creationId xmlns:a16="http://schemas.microsoft.com/office/drawing/2014/main" id="{83EA38BA-50E2-4AB8-A8A7-0237ADBCBAF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66" name="Group 365">
          <a:extLst>
            <a:ext uri="{FF2B5EF4-FFF2-40B4-BE49-F238E27FC236}">
              <a16:creationId xmlns:a16="http://schemas.microsoft.com/office/drawing/2014/main" id="{0D1BF9D1-882D-4143-B05E-63E7AA1A7F2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67" name="Line 366">
            <a:extLst>
              <a:ext uri="{FF2B5EF4-FFF2-40B4-BE49-F238E27FC236}">
                <a16:creationId xmlns:a16="http://schemas.microsoft.com/office/drawing/2014/main" id="{5BECC9BB-73E4-4476-9C54-E030B93AB0C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8" name="Line 367">
            <a:extLst>
              <a:ext uri="{FF2B5EF4-FFF2-40B4-BE49-F238E27FC236}">
                <a16:creationId xmlns:a16="http://schemas.microsoft.com/office/drawing/2014/main" id="{262DFB9B-E97B-4687-ABBF-55349F827A8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9" name="Line 368">
            <a:extLst>
              <a:ext uri="{FF2B5EF4-FFF2-40B4-BE49-F238E27FC236}">
                <a16:creationId xmlns:a16="http://schemas.microsoft.com/office/drawing/2014/main" id="{5A21D373-862E-4FD9-BB2A-03CBA235679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70" name="Group 369">
          <a:extLst>
            <a:ext uri="{FF2B5EF4-FFF2-40B4-BE49-F238E27FC236}">
              <a16:creationId xmlns:a16="http://schemas.microsoft.com/office/drawing/2014/main" id="{036A5AAA-7766-4DFE-9434-73D4CBE02B1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71" name="Line 370">
            <a:extLst>
              <a:ext uri="{FF2B5EF4-FFF2-40B4-BE49-F238E27FC236}">
                <a16:creationId xmlns:a16="http://schemas.microsoft.com/office/drawing/2014/main" id="{905DC1F7-FDB6-49B8-B514-536DCDFACE6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2" name="Line 371">
            <a:extLst>
              <a:ext uri="{FF2B5EF4-FFF2-40B4-BE49-F238E27FC236}">
                <a16:creationId xmlns:a16="http://schemas.microsoft.com/office/drawing/2014/main" id="{4FC3F21F-E8A5-45B6-8D02-938537457FB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3" name="Line 372">
            <a:extLst>
              <a:ext uri="{FF2B5EF4-FFF2-40B4-BE49-F238E27FC236}">
                <a16:creationId xmlns:a16="http://schemas.microsoft.com/office/drawing/2014/main" id="{A6371554-09D4-4EE3-B4D2-68123EFCAE0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74" name="Group 373">
          <a:extLst>
            <a:ext uri="{FF2B5EF4-FFF2-40B4-BE49-F238E27FC236}">
              <a16:creationId xmlns:a16="http://schemas.microsoft.com/office/drawing/2014/main" id="{86770E34-49D0-452D-A754-740A58514FF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75" name="Line 374">
            <a:extLst>
              <a:ext uri="{FF2B5EF4-FFF2-40B4-BE49-F238E27FC236}">
                <a16:creationId xmlns:a16="http://schemas.microsoft.com/office/drawing/2014/main" id="{2768B146-49D2-4AF5-8284-F39F5B0C797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6" name="Line 375">
            <a:extLst>
              <a:ext uri="{FF2B5EF4-FFF2-40B4-BE49-F238E27FC236}">
                <a16:creationId xmlns:a16="http://schemas.microsoft.com/office/drawing/2014/main" id="{AED644FC-BA3D-40FB-96B2-3F2B1819E5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" name="Line 376">
            <a:extLst>
              <a:ext uri="{FF2B5EF4-FFF2-40B4-BE49-F238E27FC236}">
                <a16:creationId xmlns:a16="http://schemas.microsoft.com/office/drawing/2014/main" id="{E40D340D-4522-47F1-8914-C8A0F003D3C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78" name="Group 377">
          <a:extLst>
            <a:ext uri="{FF2B5EF4-FFF2-40B4-BE49-F238E27FC236}">
              <a16:creationId xmlns:a16="http://schemas.microsoft.com/office/drawing/2014/main" id="{2AFAE99B-4755-45B1-AF91-6EE4CB40DAE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79" name="Line 378">
            <a:extLst>
              <a:ext uri="{FF2B5EF4-FFF2-40B4-BE49-F238E27FC236}">
                <a16:creationId xmlns:a16="http://schemas.microsoft.com/office/drawing/2014/main" id="{41FF0205-BA47-48F1-8072-B5018C5B86D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0" name="Line 379">
            <a:extLst>
              <a:ext uri="{FF2B5EF4-FFF2-40B4-BE49-F238E27FC236}">
                <a16:creationId xmlns:a16="http://schemas.microsoft.com/office/drawing/2014/main" id="{8C2E86B5-7A38-4067-90FD-778C114E4F5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1" name="Line 380">
            <a:extLst>
              <a:ext uri="{FF2B5EF4-FFF2-40B4-BE49-F238E27FC236}">
                <a16:creationId xmlns:a16="http://schemas.microsoft.com/office/drawing/2014/main" id="{567C7CCA-6892-4A53-8936-DB3AB512C8F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82" name="Group 381">
          <a:extLst>
            <a:ext uri="{FF2B5EF4-FFF2-40B4-BE49-F238E27FC236}">
              <a16:creationId xmlns:a16="http://schemas.microsoft.com/office/drawing/2014/main" id="{0B695593-CEDB-463D-840B-551AF728B5B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83" name="Line 382">
            <a:extLst>
              <a:ext uri="{FF2B5EF4-FFF2-40B4-BE49-F238E27FC236}">
                <a16:creationId xmlns:a16="http://schemas.microsoft.com/office/drawing/2014/main" id="{450C4B49-F4E2-46CF-AE17-2A0D922A9E2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4" name="Line 383">
            <a:extLst>
              <a:ext uri="{FF2B5EF4-FFF2-40B4-BE49-F238E27FC236}">
                <a16:creationId xmlns:a16="http://schemas.microsoft.com/office/drawing/2014/main" id="{6225E74D-88FC-44B8-9B00-F6C2CD6FCE2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5" name="Line 384">
            <a:extLst>
              <a:ext uri="{FF2B5EF4-FFF2-40B4-BE49-F238E27FC236}">
                <a16:creationId xmlns:a16="http://schemas.microsoft.com/office/drawing/2014/main" id="{EA1C12CE-35B5-46B2-89F8-D0D467877B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86" name="Group 385">
          <a:extLst>
            <a:ext uri="{FF2B5EF4-FFF2-40B4-BE49-F238E27FC236}">
              <a16:creationId xmlns:a16="http://schemas.microsoft.com/office/drawing/2014/main" id="{94875113-598A-4228-921E-708EAFEC276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87" name="Line 386">
            <a:extLst>
              <a:ext uri="{FF2B5EF4-FFF2-40B4-BE49-F238E27FC236}">
                <a16:creationId xmlns:a16="http://schemas.microsoft.com/office/drawing/2014/main" id="{B3EC8DA3-C2C5-4F77-AC8E-400C3640247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8" name="Line 387">
            <a:extLst>
              <a:ext uri="{FF2B5EF4-FFF2-40B4-BE49-F238E27FC236}">
                <a16:creationId xmlns:a16="http://schemas.microsoft.com/office/drawing/2014/main" id="{25B59978-D9E3-4E88-BF5D-F34A2178E2D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9" name="Line 388">
            <a:extLst>
              <a:ext uri="{FF2B5EF4-FFF2-40B4-BE49-F238E27FC236}">
                <a16:creationId xmlns:a16="http://schemas.microsoft.com/office/drawing/2014/main" id="{394A7C98-714D-4091-A313-B8B4B33860F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90" name="Group 389">
          <a:extLst>
            <a:ext uri="{FF2B5EF4-FFF2-40B4-BE49-F238E27FC236}">
              <a16:creationId xmlns:a16="http://schemas.microsoft.com/office/drawing/2014/main" id="{61C73ADA-EA03-4E88-9706-1201E36DF19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91" name="Line 390">
            <a:extLst>
              <a:ext uri="{FF2B5EF4-FFF2-40B4-BE49-F238E27FC236}">
                <a16:creationId xmlns:a16="http://schemas.microsoft.com/office/drawing/2014/main" id="{DC308055-01F2-4105-91CB-CE9F66D9E97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" name="Line 391">
            <a:extLst>
              <a:ext uri="{FF2B5EF4-FFF2-40B4-BE49-F238E27FC236}">
                <a16:creationId xmlns:a16="http://schemas.microsoft.com/office/drawing/2014/main" id="{534BA551-5189-4CDE-957F-9ED659B8E15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" name="Line 392">
            <a:extLst>
              <a:ext uri="{FF2B5EF4-FFF2-40B4-BE49-F238E27FC236}">
                <a16:creationId xmlns:a16="http://schemas.microsoft.com/office/drawing/2014/main" id="{BF2456F2-C03F-4EFD-9A32-1D8F587904A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94" name="Group 393">
          <a:extLst>
            <a:ext uri="{FF2B5EF4-FFF2-40B4-BE49-F238E27FC236}">
              <a16:creationId xmlns:a16="http://schemas.microsoft.com/office/drawing/2014/main" id="{2B536DDD-ABAF-4475-9443-7A333C15076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95" name="Line 394">
            <a:extLst>
              <a:ext uri="{FF2B5EF4-FFF2-40B4-BE49-F238E27FC236}">
                <a16:creationId xmlns:a16="http://schemas.microsoft.com/office/drawing/2014/main" id="{1EC134E2-0132-40AC-A66F-42DDF2B9E79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6" name="Line 395">
            <a:extLst>
              <a:ext uri="{FF2B5EF4-FFF2-40B4-BE49-F238E27FC236}">
                <a16:creationId xmlns:a16="http://schemas.microsoft.com/office/drawing/2014/main" id="{899A65D0-B369-45D0-8BAF-918315776D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7" name="Line 396">
            <a:extLst>
              <a:ext uri="{FF2B5EF4-FFF2-40B4-BE49-F238E27FC236}">
                <a16:creationId xmlns:a16="http://schemas.microsoft.com/office/drawing/2014/main" id="{0BAF9A9F-CC3F-4DF3-95F4-77B945D2A0D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398" name="Group 397">
          <a:extLst>
            <a:ext uri="{FF2B5EF4-FFF2-40B4-BE49-F238E27FC236}">
              <a16:creationId xmlns:a16="http://schemas.microsoft.com/office/drawing/2014/main" id="{53CD3426-340E-4C3F-BD88-B0293140889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399" name="Line 398">
            <a:extLst>
              <a:ext uri="{FF2B5EF4-FFF2-40B4-BE49-F238E27FC236}">
                <a16:creationId xmlns:a16="http://schemas.microsoft.com/office/drawing/2014/main" id="{9DEC49F8-0F86-49A9-9533-B61AE583B3F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0" name="Line 399">
            <a:extLst>
              <a:ext uri="{FF2B5EF4-FFF2-40B4-BE49-F238E27FC236}">
                <a16:creationId xmlns:a16="http://schemas.microsoft.com/office/drawing/2014/main" id="{56F5856E-438B-46EC-99A2-4B39FE6F4DE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1" name="Line 400">
            <a:extLst>
              <a:ext uri="{FF2B5EF4-FFF2-40B4-BE49-F238E27FC236}">
                <a16:creationId xmlns:a16="http://schemas.microsoft.com/office/drawing/2014/main" id="{20955908-D341-4666-ADD9-5CFF2316562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02" name="Group 401">
          <a:extLst>
            <a:ext uri="{FF2B5EF4-FFF2-40B4-BE49-F238E27FC236}">
              <a16:creationId xmlns:a16="http://schemas.microsoft.com/office/drawing/2014/main" id="{8EDF2438-60A5-4635-9089-3AC55D041CB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03" name="Line 402">
            <a:extLst>
              <a:ext uri="{FF2B5EF4-FFF2-40B4-BE49-F238E27FC236}">
                <a16:creationId xmlns:a16="http://schemas.microsoft.com/office/drawing/2014/main" id="{19AB33DD-F0C8-4AA1-BDCB-01FC384D577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4" name="Line 403">
            <a:extLst>
              <a:ext uri="{FF2B5EF4-FFF2-40B4-BE49-F238E27FC236}">
                <a16:creationId xmlns:a16="http://schemas.microsoft.com/office/drawing/2014/main" id="{62F40297-60A9-4D39-82B1-07748E68B19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404">
            <a:extLst>
              <a:ext uri="{FF2B5EF4-FFF2-40B4-BE49-F238E27FC236}">
                <a16:creationId xmlns:a16="http://schemas.microsoft.com/office/drawing/2014/main" id="{0BF4D2CC-9AD3-4A50-8E5C-999464045D9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06" name="Group 405">
          <a:extLst>
            <a:ext uri="{FF2B5EF4-FFF2-40B4-BE49-F238E27FC236}">
              <a16:creationId xmlns:a16="http://schemas.microsoft.com/office/drawing/2014/main" id="{2C41D449-B634-4344-A075-A1014F98CC7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07" name="Line 406">
            <a:extLst>
              <a:ext uri="{FF2B5EF4-FFF2-40B4-BE49-F238E27FC236}">
                <a16:creationId xmlns:a16="http://schemas.microsoft.com/office/drawing/2014/main" id="{0D588E43-EEA3-4835-9F57-8510C6C5B45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" name="Line 407">
            <a:extLst>
              <a:ext uri="{FF2B5EF4-FFF2-40B4-BE49-F238E27FC236}">
                <a16:creationId xmlns:a16="http://schemas.microsoft.com/office/drawing/2014/main" id="{0A6335C7-FBEF-4AD9-B717-81233D8FE3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" name="Line 408">
            <a:extLst>
              <a:ext uri="{FF2B5EF4-FFF2-40B4-BE49-F238E27FC236}">
                <a16:creationId xmlns:a16="http://schemas.microsoft.com/office/drawing/2014/main" id="{96A7B832-EC23-4EB4-B32E-843F0FDE4FB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10" name="Group 409">
          <a:extLst>
            <a:ext uri="{FF2B5EF4-FFF2-40B4-BE49-F238E27FC236}">
              <a16:creationId xmlns:a16="http://schemas.microsoft.com/office/drawing/2014/main" id="{16A7F941-0190-4213-95A2-E9F6BE99429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11" name="Line 410">
            <a:extLst>
              <a:ext uri="{FF2B5EF4-FFF2-40B4-BE49-F238E27FC236}">
                <a16:creationId xmlns:a16="http://schemas.microsoft.com/office/drawing/2014/main" id="{E2AB8E60-809E-4839-A417-3413F39A92F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" name="Line 411">
            <a:extLst>
              <a:ext uri="{FF2B5EF4-FFF2-40B4-BE49-F238E27FC236}">
                <a16:creationId xmlns:a16="http://schemas.microsoft.com/office/drawing/2014/main" id="{7930B9A3-D9AB-41FD-B4AC-6A113E1478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" name="Line 412">
            <a:extLst>
              <a:ext uri="{FF2B5EF4-FFF2-40B4-BE49-F238E27FC236}">
                <a16:creationId xmlns:a16="http://schemas.microsoft.com/office/drawing/2014/main" id="{C05F05F2-BB00-472B-83AE-126FCBFDCD5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14" name="Group 413">
          <a:extLst>
            <a:ext uri="{FF2B5EF4-FFF2-40B4-BE49-F238E27FC236}">
              <a16:creationId xmlns:a16="http://schemas.microsoft.com/office/drawing/2014/main" id="{FF4F2548-76AC-4746-A30B-3EBD1D44EBB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15" name="Line 414">
            <a:extLst>
              <a:ext uri="{FF2B5EF4-FFF2-40B4-BE49-F238E27FC236}">
                <a16:creationId xmlns:a16="http://schemas.microsoft.com/office/drawing/2014/main" id="{45EB966C-1051-4DFF-BB7B-945A524F211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6" name="Line 415">
            <a:extLst>
              <a:ext uri="{FF2B5EF4-FFF2-40B4-BE49-F238E27FC236}">
                <a16:creationId xmlns:a16="http://schemas.microsoft.com/office/drawing/2014/main" id="{0A448DC1-E230-415B-94A9-B18D715CA9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" name="Line 416">
            <a:extLst>
              <a:ext uri="{FF2B5EF4-FFF2-40B4-BE49-F238E27FC236}">
                <a16:creationId xmlns:a16="http://schemas.microsoft.com/office/drawing/2014/main" id="{D017C391-6F7F-4DBD-A3A5-D8BF0249348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18" name="Group 417">
          <a:extLst>
            <a:ext uri="{FF2B5EF4-FFF2-40B4-BE49-F238E27FC236}">
              <a16:creationId xmlns:a16="http://schemas.microsoft.com/office/drawing/2014/main" id="{81B8C2E7-6DA9-4287-9E2B-FB1AE945E90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19" name="Line 418">
            <a:extLst>
              <a:ext uri="{FF2B5EF4-FFF2-40B4-BE49-F238E27FC236}">
                <a16:creationId xmlns:a16="http://schemas.microsoft.com/office/drawing/2014/main" id="{2B32DC4D-AC37-41C0-B3A0-C2A025FBAAC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0" name="Line 419">
            <a:extLst>
              <a:ext uri="{FF2B5EF4-FFF2-40B4-BE49-F238E27FC236}">
                <a16:creationId xmlns:a16="http://schemas.microsoft.com/office/drawing/2014/main" id="{5E31D12F-1705-4763-AC8B-6A8D5C05909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1" name="Line 420">
            <a:extLst>
              <a:ext uri="{FF2B5EF4-FFF2-40B4-BE49-F238E27FC236}">
                <a16:creationId xmlns:a16="http://schemas.microsoft.com/office/drawing/2014/main" id="{30496872-3142-4B5C-A5D4-CE8C8B78130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22" name="Group 421">
          <a:extLst>
            <a:ext uri="{FF2B5EF4-FFF2-40B4-BE49-F238E27FC236}">
              <a16:creationId xmlns:a16="http://schemas.microsoft.com/office/drawing/2014/main" id="{ED177706-C329-42B2-B5AA-48DF0151C7D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23" name="Line 422">
            <a:extLst>
              <a:ext uri="{FF2B5EF4-FFF2-40B4-BE49-F238E27FC236}">
                <a16:creationId xmlns:a16="http://schemas.microsoft.com/office/drawing/2014/main" id="{62A3E5A4-1919-4386-B5BE-8B86BA4B683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4" name="Line 423">
            <a:extLst>
              <a:ext uri="{FF2B5EF4-FFF2-40B4-BE49-F238E27FC236}">
                <a16:creationId xmlns:a16="http://schemas.microsoft.com/office/drawing/2014/main" id="{BC7A424E-4F82-4ACA-85C9-D4C3BFB0CDD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5" name="Line 424">
            <a:extLst>
              <a:ext uri="{FF2B5EF4-FFF2-40B4-BE49-F238E27FC236}">
                <a16:creationId xmlns:a16="http://schemas.microsoft.com/office/drawing/2014/main" id="{7B17CADE-59B0-4E1B-AEB1-426179A4F8D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26" name="Group 425">
          <a:extLst>
            <a:ext uri="{FF2B5EF4-FFF2-40B4-BE49-F238E27FC236}">
              <a16:creationId xmlns:a16="http://schemas.microsoft.com/office/drawing/2014/main" id="{80E948A8-860E-495B-8512-71C4346E0FF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27" name="Line 426">
            <a:extLst>
              <a:ext uri="{FF2B5EF4-FFF2-40B4-BE49-F238E27FC236}">
                <a16:creationId xmlns:a16="http://schemas.microsoft.com/office/drawing/2014/main" id="{1D0A1B08-0E94-4922-8204-DBA5A336F8D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8" name="Line 427">
            <a:extLst>
              <a:ext uri="{FF2B5EF4-FFF2-40B4-BE49-F238E27FC236}">
                <a16:creationId xmlns:a16="http://schemas.microsoft.com/office/drawing/2014/main" id="{98F3DA9A-7352-4CC7-90EE-A221A974D52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9" name="Line 428">
            <a:extLst>
              <a:ext uri="{FF2B5EF4-FFF2-40B4-BE49-F238E27FC236}">
                <a16:creationId xmlns:a16="http://schemas.microsoft.com/office/drawing/2014/main" id="{C09FB0C5-A655-41DE-A5A3-41A5054D39F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30" name="Group 429">
          <a:extLst>
            <a:ext uri="{FF2B5EF4-FFF2-40B4-BE49-F238E27FC236}">
              <a16:creationId xmlns:a16="http://schemas.microsoft.com/office/drawing/2014/main" id="{25D2D73C-A941-474A-91D3-0186C859144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31" name="Line 430">
            <a:extLst>
              <a:ext uri="{FF2B5EF4-FFF2-40B4-BE49-F238E27FC236}">
                <a16:creationId xmlns:a16="http://schemas.microsoft.com/office/drawing/2014/main" id="{373D545C-B8CA-4D0E-AB81-C2C3B96CF4A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2" name="Line 431">
            <a:extLst>
              <a:ext uri="{FF2B5EF4-FFF2-40B4-BE49-F238E27FC236}">
                <a16:creationId xmlns:a16="http://schemas.microsoft.com/office/drawing/2014/main" id="{A396D8F8-DECC-48FF-8CDA-BDFFE403B13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3" name="Line 432">
            <a:extLst>
              <a:ext uri="{FF2B5EF4-FFF2-40B4-BE49-F238E27FC236}">
                <a16:creationId xmlns:a16="http://schemas.microsoft.com/office/drawing/2014/main" id="{0B4B36ED-431B-45C8-BB55-2CF681DD913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34" name="Group 433">
          <a:extLst>
            <a:ext uri="{FF2B5EF4-FFF2-40B4-BE49-F238E27FC236}">
              <a16:creationId xmlns:a16="http://schemas.microsoft.com/office/drawing/2014/main" id="{6CFA2413-7B16-418F-9E47-AA1A3984455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35" name="Line 434">
            <a:extLst>
              <a:ext uri="{FF2B5EF4-FFF2-40B4-BE49-F238E27FC236}">
                <a16:creationId xmlns:a16="http://schemas.microsoft.com/office/drawing/2014/main" id="{F7782564-1BC2-4C3E-A98E-F7C6F3E2821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6" name="Line 435">
            <a:extLst>
              <a:ext uri="{FF2B5EF4-FFF2-40B4-BE49-F238E27FC236}">
                <a16:creationId xmlns:a16="http://schemas.microsoft.com/office/drawing/2014/main" id="{65DF8EDB-967C-468B-BDEA-855731FEE98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7" name="Line 436">
            <a:extLst>
              <a:ext uri="{FF2B5EF4-FFF2-40B4-BE49-F238E27FC236}">
                <a16:creationId xmlns:a16="http://schemas.microsoft.com/office/drawing/2014/main" id="{6B3C3B66-2F54-459E-B3A6-DCA5CB53523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38" name="Group 437">
          <a:extLst>
            <a:ext uri="{FF2B5EF4-FFF2-40B4-BE49-F238E27FC236}">
              <a16:creationId xmlns:a16="http://schemas.microsoft.com/office/drawing/2014/main" id="{C54C3F88-FF54-4630-BC6D-D1A4AD71DE6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39" name="Line 438">
            <a:extLst>
              <a:ext uri="{FF2B5EF4-FFF2-40B4-BE49-F238E27FC236}">
                <a16:creationId xmlns:a16="http://schemas.microsoft.com/office/drawing/2014/main" id="{EBB7117F-73AC-4EC5-83CA-C43402E31C8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0" name="Line 439">
            <a:extLst>
              <a:ext uri="{FF2B5EF4-FFF2-40B4-BE49-F238E27FC236}">
                <a16:creationId xmlns:a16="http://schemas.microsoft.com/office/drawing/2014/main" id="{BED6133D-C252-4532-8F3E-C0D2B71FDAB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1" name="Line 440">
            <a:extLst>
              <a:ext uri="{FF2B5EF4-FFF2-40B4-BE49-F238E27FC236}">
                <a16:creationId xmlns:a16="http://schemas.microsoft.com/office/drawing/2014/main" id="{5D0D42F3-5532-4436-86E0-8B3E52F8508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42" name="Group 441">
          <a:extLst>
            <a:ext uri="{FF2B5EF4-FFF2-40B4-BE49-F238E27FC236}">
              <a16:creationId xmlns:a16="http://schemas.microsoft.com/office/drawing/2014/main" id="{E832C6BF-E03A-453D-94E1-3540AE0AA02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43" name="Line 442">
            <a:extLst>
              <a:ext uri="{FF2B5EF4-FFF2-40B4-BE49-F238E27FC236}">
                <a16:creationId xmlns:a16="http://schemas.microsoft.com/office/drawing/2014/main" id="{EE748C75-2E17-4D8A-8F16-D5F691C4A25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4" name="Line 443">
            <a:extLst>
              <a:ext uri="{FF2B5EF4-FFF2-40B4-BE49-F238E27FC236}">
                <a16:creationId xmlns:a16="http://schemas.microsoft.com/office/drawing/2014/main" id="{8920CAC0-88D2-485F-A75C-96B75B3AFF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5" name="Line 444">
            <a:extLst>
              <a:ext uri="{FF2B5EF4-FFF2-40B4-BE49-F238E27FC236}">
                <a16:creationId xmlns:a16="http://schemas.microsoft.com/office/drawing/2014/main" id="{B79CC294-AEA8-4945-9049-B8448E41516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46" name="Group 445">
          <a:extLst>
            <a:ext uri="{FF2B5EF4-FFF2-40B4-BE49-F238E27FC236}">
              <a16:creationId xmlns:a16="http://schemas.microsoft.com/office/drawing/2014/main" id="{48DA0348-143B-453D-9E3F-930F07479A2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47" name="Line 446">
            <a:extLst>
              <a:ext uri="{FF2B5EF4-FFF2-40B4-BE49-F238E27FC236}">
                <a16:creationId xmlns:a16="http://schemas.microsoft.com/office/drawing/2014/main" id="{1C35AC9E-B058-46B5-8AF3-997151EF654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8" name="Line 447">
            <a:extLst>
              <a:ext uri="{FF2B5EF4-FFF2-40B4-BE49-F238E27FC236}">
                <a16:creationId xmlns:a16="http://schemas.microsoft.com/office/drawing/2014/main" id="{DE5DC78B-1025-4D87-842C-5801B601EFC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9" name="Line 448">
            <a:extLst>
              <a:ext uri="{FF2B5EF4-FFF2-40B4-BE49-F238E27FC236}">
                <a16:creationId xmlns:a16="http://schemas.microsoft.com/office/drawing/2014/main" id="{C95D9412-CD81-4A05-B0CA-CBAF8066F3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56E18959-1D5E-4739-B460-27EE5502291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51" name="Line 450">
            <a:extLst>
              <a:ext uri="{FF2B5EF4-FFF2-40B4-BE49-F238E27FC236}">
                <a16:creationId xmlns:a16="http://schemas.microsoft.com/office/drawing/2014/main" id="{8B7D8DAC-0D61-4B08-9883-AE1F1ECF691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2" name="Line 451">
            <a:extLst>
              <a:ext uri="{FF2B5EF4-FFF2-40B4-BE49-F238E27FC236}">
                <a16:creationId xmlns:a16="http://schemas.microsoft.com/office/drawing/2014/main" id="{59A7FFCA-14D9-42CF-BCD2-DE4939A900A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3" name="Line 452">
            <a:extLst>
              <a:ext uri="{FF2B5EF4-FFF2-40B4-BE49-F238E27FC236}">
                <a16:creationId xmlns:a16="http://schemas.microsoft.com/office/drawing/2014/main" id="{8C66E233-5764-40F1-A690-36EBCC135BF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54" name="Group 453">
          <a:extLst>
            <a:ext uri="{FF2B5EF4-FFF2-40B4-BE49-F238E27FC236}">
              <a16:creationId xmlns:a16="http://schemas.microsoft.com/office/drawing/2014/main" id="{22D33146-53FF-44D0-B0DC-772063CAAF1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55" name="Line 454">
            <a:extLst>
              <a:ext uri="{FF2B5EF4-FFF2-40B4-BE49-F238E27FC236}">
                <a16:creationId xmlns:a16="http://schemas.microsoft.com/office/drawing/2014/main" id="{710754C0-09C4-4A7B-B744-F90A22DE957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6" name="Line 455">
            <a:extLst>
              <a:ext uri="{FF2B5EF4-FFF2-40B4-BE49-F238E27FC236}">
                <a16:creationId xmlns:a16="http://schemas.microsoft.com/office/drawing/2014/main" id="{104B69FF-CEDC-47DF-AC77-46740BA527E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7" name="Line 456">
            <a:extLst>
              <a:ext uri="{FF2B5EF4-FFF2-40B4-BE49-F238E27FC236}">
                <a16:creationId xmlns:a16="http://schemas.microsoft.com/office/drawing/2014/main" id="{30D8A745-80C8-4200-B461-1D7E90E3C44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58" name="Group 457">
          <a:extLst>
            <a:ext uri="{FF2B5EF4-FFF2-40B4-BE49-F238E27FC236}">
              <a16:creationId xmlns:a16="http://schemas.microsoft.com/office/drawing/2014/main" id="{E8066D6E-1F40-4B3E-AAD7-AC5030119D5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59" name="Line 458">
            <a:extLst>
              <a:ext uri="{FF2B5EF4-FFF2-40B4-BE49-F238E27FC236}">
                <a16:creationId xmlns:a16="http://schemas.microsoft.com/office/drawing/2014/main" id="{4595406A-5B07-4309-8EBB-F18F2A46571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0" name="Line 459">
            <a:extLst>
              <a:ext uri="{FF2B5EF4-FFF2-40B4-BE49-F238E27FC236}">
                <a16:creationId xmlns:a16="http://schemas.microsoft.com/office/drawing/2014/main" id="{CDAACEF5-0121-4CF8-A8CD-02295B8CD5A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" name="Line 460">
            <a:extLst>
              <a:ext uri="{FF2B5EF4-FFF2-40B4-BE49-F238E27FC236}">
                <a16:creationId xmlns:a16="http://schemas.microsoft.com/office/drawing/2014/main" id="{785482EA-C5A4-488B-A67D-DB2C371E239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62" name="Group 461">
          <a:extLst>
            <a:ext uri="{FF2B5EF4-FFF2-40B4-BE49-F238E27FC236}">
              <a16:creationId xmlns:a16="http://schemas.microsoft.com/office/drawing/2014/main" id="{6F457E1D-65AD-4C5D-BB1B-81E89639C03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63" name="Line 462">
            <a:extLst>
              <a:ext uri="{FF2B5EF4-FFF2-40B4-BE49-F238E27FC236}">
                <a16:creationId xmlns:a16="http://schemas.microsoft.com/office/drawing/2014/main" id="{E0A0BF27-70B5-466D-8F01-3A5188963D1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" name="Line 463">
            <a:extLst>
              <a:ext uri="{FF2B5EF4-FFF2-40B4-BE49-F238E27FC236}">
                <a16:creationId xmlns:a16="http://schemas.microsoft.com/office/drawing/2014/main" id="{9B91D7D9-EB87-41F5-AA72-530C8663D8A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" name="Line 464">
            <a:extLst>
              <a:ext uri="{FF2B5EF4-FFF2-40B4-BE49-F238E27FC236}">
                <a16:creationId xmlns:a16="http://schemas.microsoft.com/office/drawing/2014/main" id="{87C3AD96-88AD-400D-B747-896E0EBF4FF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66" name="Group 465">
          <a:extLst>
            <a:ext uri="{FF2B5EF4-FFF2-40B4-BE49-F238E27FC236}">
              <a16:creationId xmlns:a16="http://schemas.microsoft.com/office/drawing/2014/main" id="{26757AA8-342C-4623-BA5B-65CA57FEAEE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67" name="Line 466">
            <a:extLst>
              <a:ext uri="{FF2B5EF4-FFF2-40B4-BE49-F238E27FC236}">
                <a16:creationId xmlns:a16="http://schemas.microsoft.com/office/drawing/2014/main" id="{8F4B658F-710F-4413-BFAF-102B748C4A6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8" name="Line 467">
            <a:extLst>
              <a:ext uri="{FF2B5EF4-FFF2-40B4-BE49-F238E27FC236}">
                <a16:creationId xmlns:a16="http://schemas.microsoft.com/office/drawing/2014/main" id="{949A7FB8-958F-4B32-8225-82F042C4A51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" name="Line 468">
            <a:extLst>
              <a:ext uri="{FF2B5EF4-FFF2-40B4-BE49-F238E27FC236}">
                <a16:creationId xmlns:a16="http://schemas.microsoft.com/office/drawing/2014/main" id="{D2A73C86-5112-4B27-9244-239F2AB27E4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70" name="Group 469">
          <a:extLst>
            <a:ext uri="{FF2B5EF4-FFF2-40B4-BE49-F238E27FC236}">
              <a16:creationId xmlns:a16="http://schemas.microsoft.com/office/drawing/2014/main" id="{E1501899-E972-4D37-B0F3-FB7FAA1E2D3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71" name="Line 470">
            <a:extLst>
              <a:ext uri="{FF2B5EF4-FFF2-40B4-BE49-F238E27FC236}">
                <a16:creationId xmlns:a16="http://schemas.microsoft.com/office/drawing/2014/main" id="{8AFE57D0-593B-4E6C-81C0-7461E2401F5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2" name="Line 471">
            <a:extLst>
              <a:ext uri="{FF2B5EF4-FFF2-40B4-BE49-F238E27FC236}">
                <a16:creationId xmlns:a16="http://schemas.microsoft.com/office/drawing/2014/main" id="{7D6B1B7B-CCE7-4A16-8E93-E8B84B4069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3" name="Line 472">
            <a:extLst>
              <a:ext uri="{FF2B5EF4-FFF2-40B4-BE49-F238E27FC236}">
                <a16:creationId xmlns:a16="http://schemas.microsoft.com/office/drawing/2014/main" id="{78F27A24-63B2-41E0-90AD-0797B4FA6C7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74" name="Group 473">
          <a:extLst>
            <a:ext uri="{FF2B5EF4-FFF2-40B4-BE49-F238E27FC236}">
              <a16:creationId xmlns:a16="http://schemas.microsoft.com/office/drawing/2014/main" id="{D54DF7C1-36AC-4F8E-9876-7B5AC3D718C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75" name="Line 474">
            <a:extLst>
              <a:ext uri="{FF2B5EF4-FFF2-40B4-BE49-F238E27FC236}">
                <a16:creationId xmlns:a16="http://schemas.microsoft.com/office/drawing/2014/main" id="{3A924BC7-C019-40E9-A539-9D5AE049F6E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6" name="Line 475">
            <a:extLst>
              <a:ext uri="{FF2B5EF4-FFF2-40B4-BE49-F238E27FC236}">
                <a16:creationId xmlns:a16="http://schemas.microsoft.com/office/drawing/2014/main" id="{7DE520C6-7FCB-46FB-A3BF-B3076CD138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7" name="Line 476">
            <a:extLst>
              <a:ext uri="{FF2B5EF4-FFF2-40B4-BE49-F238E27FC236}">
                <a16:creationId xmlns:a16="http://schemas.microsoft.com/office/drawing/2014/main" id="{700F32B4-6DF5-40D4-AF43-C8BC9EB993A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78" name="Group 477">
          <a:extLst>
            <a:ext uri="{FF2B5EF4-FFF2-40B4-BE49-F238E27FC236}">
              <a16:creationId xmlns:a16="http://schemas.microsoft.com/office/drawing/2014/main" id="{ED9650F7-D40B-4AB4-B724-4E1167D8078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79" name="Line 478">
            <a:extLst>
              <a:ext uri="{FF2B5EF4-FFF2-40B4-BE49-F238E27FC236}">
                <a16:creationId xmlns:a16="http://schemas.microsoft.com/office/drawing/2014/main" id="{9347F4C8-CF96-4151-AFB8-3F6DC2EBF00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" name="Line 479">
            <a:extLst>
              <a:ext uri="{FF2B5EF4-FFF2-40B4-BE49-F238E27FC236}">
                <a16:creationId xmlns:a16="http://schemas.microsoft.com/office/drawing/2014/main" id="{034EB3FB-6D86-4847-906B-0614654176A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" name="Line 480">
            <a:extLst>
              <a:ext uri="{FF2B5EF4-FFF2-40B4-BE49-F238E27FC236}">
                <a16:creationId xmlns:a16="http://schemas.microsoft.com/office/drawing/2014/main" id="{71DBAC0E-B160-4B38-9142-17014463E3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82" name="Group 481">
          <a:extLst>
            <a:ext uri="{FF2B5EF4-FFF2-40B4-BE49-F238E27FC236}">
              <a16:creationId xmlns:a16="http://schemas.microsoft.com/office/drawing/2014/main" id="{5544F739-B425-4C22-9D5A-CB5C6965102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83" name="Line 482">
            <a:extLst>
              <a:ext uri="{FF2B5EF4-FFF2-40B4-BE49-F238E27FC236}">
                <a16:creationId xmlns:a16="http://schemas.microsoft.com/office/drawing/2014/main" id="{7DC5E8B7-9116-45C2-96BF-B8E8684E895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4" name="Line 483">
            <a:extLst>
              <a:ext uri="{FF2B5EF4-FFF2-40B4-BE49-F238E27FC236}">
                <a16:creationId xmlns:a16="http://schemas.microsoft.com/office/drawing/2014/main" id="{5006A8D5-6C3D-434A-A48B-F71FB208AFD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" name="Line 484">
            <a:extLst>
              <a:ext uri="{FF2B5EF4-FFF2-40B4-BE49-F238E27FC236}">
                <a16:creationId xmlns:a16="http://schemas.microsoft.com/office/drawing/2014/main" id="{12CA4C83-E15F-4631-897C-88923DBB962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86" name="Group 485">
          <a:extLst>
            <a:ext uri="{FF2B5EF4-FFF2-40B4-BE49-F238E27FC236}">
              <a16:creationId xmlns:a16="http://schemas.microsoft.com/office/drawing/2014/main" id="{BB635B75-0030-4E8D-96D2-BAB3BA82542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87" name="Line 486">
            <a:extLst>
              <a:ext uri="{FF2B5EF4-FFF2-40B4-BE49-F238E27FC236}">
                <a16:creationId xmlns:a16="http://schemas.microsoft.com/office/drawing/2014/main" id="{2A9DA248-1DC9-40E3-BE0D-DC90B658BB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8" name="Line 487">
            <a:extLst>
              <a:ext uri="{FF2B5EF4-FFF2-40B4-BE49-F238E27FC236}">
                <a16:creationId xmlns:a16="http://schemas.microsoft.com/office/drawing/2014/main" id="{8D6FC26B-FC35-4B3C-8961-C0C58898C41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9" name="Line 488">
            <a:extLst>
              <a:ext uri="{FF2B5EF4-FFF2-40B4-BE49-F238E27FC236}">
                <a16:creationId xmlns:a16="http://schemas.microsoft.com/office/drawing/2014/main" id="{6FCED1F8-F42C-45CC-B15F-26BFC534127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90" name="Group 489">
          <a:extLst>
            <a:ext uri="{FF2B5EF4-FFF2-40B4-BE49-F238E27FC236}">
              <a16:creationId xmlns:a16="http://schemas.microsoft.com/office/drawing/2014/main" id="{EA474D36-9AFF-479D-BEB1-7E1C017D27F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91" name="Line 490">
            <a:extLst>
              <a:ext uri="{FF2B5EF4-FFF2-40B4-BE49-F238E27FC236}">
                <a16:creationId xmlns:a16="http://schemas.microsoft.com/office/drawing/2014/main" id="{252D680C-9B3F-4F57-928F-00D1700DFFC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2" name="Line 491">
            <a:extLst>
              <a:ext uri="{FF2B5EF4-FFF2-40B4-BE49-F238E27FC236}">
                <a16:creationId xmlns:a16="http://schemas.microsoft.com/office/drawing/2014/main" id="{61EB0947-1FF7-491C-8208-D68AA8D5EF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3" name="Line 492">
            <a:extLst>
              <a:ext uri="{FF2B5EF4-FFF2-40B4-BE49-F238E27FC236}">
                <a16:creationId xmlns:a16="http://schemas.microsoft.com/office/drawing/2014/main" id="{9B099163-C780-4EC5-B03E-741B01F419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94" name="Group 493">
          <a:extLst>
            <a:ext uri="{FF2B5EF4-FFF2-40B4-BE49-F238E27FC236}">
              <a16:creationId xmlns:a16="http://schemas.microsoft.com/office/drawing/2014/main" id="{60FDCDDB-5922-4DDF-8954-9EB159B5379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95" name="Line 494">
            <a:extLst>
              <a:ext uri="{FF2B5EF4-FFF2-40B4-BE49-F238E27FC236}">
                <a16:creationId xmlns:a16="http://schemas.microsoft.com/office/drawing/2014/main" id="{E3EA947C-14C1-4BA5-BA6F-B18A4A38835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" name="Line 495">
            <a:extLst>
              <a:ext uri="{FF2B5EF4-FFF2-40B4-BE49-F238E27FC236}">
                <a16:creationId xmlns:a16="http://schemas.microsoft.com/office/drawing/2014/main" id="{614B8E60-C086-4123-B784-E3B4B9B31F0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7" name="Line 496">
            <a:extLst>
              <a:ext uri="{FF2B5EF4-FFF2-40B4-BE49-F238E27FC236}">
                <a16:creationId xmlns:a16="http://schemas.microsoft.com/office/drawing/2014/main" id="{BFE84C60-B5E8-4061-B3A6-12981CD67F1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498" name="Group 497">
          <a:extLst>
            <a:ext uri="{FF2B5EF4-FFF2-40B4-BE49-F238E27FC236}">
              <a16:creationId xmlns:a16="http://schemas.microsoft.com/office/drawing/2014/main" id="{3AA67682-DAC9-4495-955D-70B64DD6E23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499" name="Line 498">
            <a:extLst>
              <a:ext uri="{FF2B5EF4-FFF2-40B4-BE49-F238E27FC236}">
                <a16:creationId xmlns:a16="http://schemas.microsoft.com/office/drawing/2014/main" id="{98960325-9B2E-4299-8085-F3794024CE5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0" name="Line 499">
            <a:extLst>
              <a:ext uri="{FF2B5EF4-FFF2-40B4-BE49-F238E27FC236}">
                <a16:creationId xmlns:a16="http://schemas.microsoft.com/office/drawing/2014/main" id="{B6F8C6CB-CD1D-461E-AAE6-F11F050AC5C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1" name="Line 500">
            <a:extLst>
              <a:ext uri="{FF2B5EF4-FFF2-40B4-BE49-F238E27FC236}">
                <a16:creationId xmlns:a16="http://schemas.microsoft.com/office/drawing/2014/main" id="{4C41447E-C869-4F9D-99A1-DB2EC08236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02" name="Group 501">
          <a:extLst>
            <a:ext uri="{FF2B5EF4-FFF2-40B4-BE49-F238E27FC236}">
              <a16:creationId xmlns:a16="http://schemas.microsoft.com/office/drawing/2014/main" id="{57F8AB33-3FB6-497F-A23C-133C1F57CF2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03" name="Line 502">
            <a:extLst>
              <a:ext uri="{FF2B5EF4-FFF2-40B4-BE49-F238E27FC236}">
                <a16:creationId xmlns:a16="http://schemas.microsoft.com/office/drawing/2014/main" id="{3B3BEC90-5BE9-4221-8464-D5F23626426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" name="Line 503">
            <a:extLst>
              <a:ext uri="{FF2B5EF4-FFF2-40B4-BE49-F238E27FC236}">
                <a16:creationId xmlns:a16="http://schemas.microsoft.com/office/drawing/2014/main" id="{4BAE545C-AF0F-4991-83DB-3E428CB3F6D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5" name="Line 504">
            <a:extLst>
              <a:ext uri="{FF2B5EF4-FFF2-40B4-BE49-F238E27FC236}">
                <a16:creationId xmlns:a16="http://schemas.microsoft.com/office/drawing/2014/main" id="{65C88398-5540-44B8-8EC5-AB7F236EB6F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06" name="Group 505">
          <a:extLst>
            <a:ext uri="{FF2B5EF4-FFF2-40B4-BE49-F238E27FC236}">
              <a16:creationId xmlns:a16="http://schemas.microsoft.com/office/drawing/2014/main" id="{3ADB2075-0627-4FF0-834B-ABC5F67B479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07" name="Line 506">
            <a:extLst>
              <a:ext uri="{FF2B5EF4-FFF2-40B4-BE49-F238E27FC236}">
                <a16:creationId xmlns:a16="http://schemas.microsoft.com/office/drawing/2014/main" id="{07C5202B-3453-461A-9646-BEADFF0A8C1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8" name="Line 507">
            <a:extLst>
              <a:ext uri="{FF2B5EF4-FFF2-40B4-BE49-F238E27FC236}">
                <a16:creationId xmlns:a16="http://schemas.microsoft.com/office/drawing/2014/main" id="{D2237221-C7D5-479C-B125-2F07232DB0B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9" name="Line 508">
            <a:extLst>
              <a:ext uri="{FF2B5EF4-FFF2-40B4-BE49-F238E27FC236}">
                <a16:creationId xmlns:a16="http://schemas.microsoft.com/office/drawing/2014/main" id="{F8EC4296-557E-40C8-98E2-06F53B7D3AA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10" name="Group 509">
          <a:extLst>
            <a:ext uri="{FF2B5EF4-FFF2-40B4-BE49-F238E27FC236}">
              <a16:creationId xmlns:a16="http://schemas.microsoft.com/office/drawing/2014/main" id="{A6319250-B0AF-4CCC-BB64-DE5446F9661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11" name="Line 510">
            <a:extLst>
              <a:ext uri="{FF2B5EF4-FFF2-40B4-BE49-F238E27FC236}">
                <a16:creationId xmlns:a16="http://schemas.microsoft.com/office/drawing/2014/main" id="{F55BCA67-6E9F-4802-951A-F1E6ECDA408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2" name="Line 511">
            <a:extLst>
              <a:ext uri="{FF2B5EF4-FFF2-40B4-BE49-F238E27FC236}">
                <a16:creationId xmlns:a16="http://schemas.microsoft.com/office/drawing/2014/main" id="{3240F52D-D829-4759-A9A8-40F9BF086F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3" name="Line 512">
            <a:extLst>
              <a:ext uri="{FF2B5EF4-FFF2-40B4-BE49-F238E27FC236}">
                <a16:creationId xmlns:a16="http://schemas.microsoft.com/office/drawing/2014/main" id="{B8DDB298-D575-4A73-8FB6-044649C1CA2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14" name="Group 513">
          <a:extLst>
            <a:ext uri="{FF2B5EF4-FFF2-40B4-BE49-F238E27FC236}">
              <a16:creationId xmlns:a16="http://schemas.microsoft.com/office/drawing/2014/main" id="{B1191160-99A2-4406-B430-196E18B55FA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15" name="Line 514">
            <a:extLst>
              <a:ext uri="{FF2B5EF4-FFF2-40B4-BE49-F238E27FC236}">
                <a16:creationId xmlns:a16="http://schemas.microsoft.com/office/drawing/2014/main" id="{1504E46F-74DD-4ECE-A7D8-D1EF9C0257A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6" name="Line 515">
            <a:extLst>
              <a:ext uri="{FF2B5EF4-FFF2-40B4-BE49-F238E27FC236}">
                <a16:creationId xmlns:a16="http://schemas.microsoft.com/office/drawing/2014/main" id="{6FA1DAAB-633B-49BC-BFD1-C885473E3C5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7" name="Line 516">
            <a:extLst>
              <a:ext uri="{FF2B5EF4-FFF2-40B4-BE49-F238E27FC236}">
                <a16:creationId xmlns:a16="http://schemas.microsoft.com/office/drawing/2014/main" id="{026D64E5-184E-4426-B499-9B125FC5523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18" name="Group 517">
          <a:extLst>
            <a:ext uri="{FF2B5EF4-FFF2-40B4-BE49-F238E27FC236}">
              <a16:creationId xmlns:a16="http://schemas.microsoft.com/office/drawing/2014/main" id="{8CAD8444-64A0-4419-97CC-9422AFAF278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19" name="Line 518">
            <a:extLst>
              <a:ext uri="{FF2B5EF4-FFF2-40B4-BE49-F238E27FC236}">
                <a16:creationId xmlns:a16="http://schemas.microsoft.com/office/drawing/2014/main" id="{213DC03A-C335-4AA5-AF44-C1A56D84D5C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0" name="Line 519">
            <a:extLst>
              <a:ext uri="{FF2B5EF4-FFF2-40B4-BE49-F238E27FC236}">
                <a16:creationId xmlns:a16="http://schemas.microsoft.com/office/drawing/2014/main" id="{6BAA1FA9-89DD-4A40-A4B2-D1B1E3BBABC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" name="Line 520">
            <a:extLst>
              <a:ext uri="{FF2B5EF4-FFF2-40B4-BE49-F238E27FC236}">
                <a16:creationId xmlns:a16="http://schemas.microsoft.com/office/drawing/2014/main" id="{429FA400-11DD-4CF7-82D2-BBAF2075E44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22" name="Group 521">
          <a:extLst>
            <a:ext uri="{FF2B5EF4-FFF2-40B4-BE49-F238E27FC236}">
              <a16:creationId xmlns:a16="http://schemas.microsoft.com/office/drawing/2014/main" id="{5565648F-7AEE-4769-A61F-D74EDD57B6C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23" name="Line 522">
            <a:extLst>
              <a:ext uri="{FF2B5EF4-FFF2-40B4-BE49-F238E27FC236}">
                <a16:creationId xmlns:a16="http://schemas.microsoft.com/office/drawing/2014/main" id="{3D8A6618-8E17-496D-BE0E-1222EF9CC6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4" name="Line 523">
            <a:extLst>
              <a:ext uri="{FF2B5EF4-FFF2-40B4-BE49-F238E27FC236}">
                <a16:creationId xmlns:a16="http://schemas.microsoft.com/office/drawing/2014/main" id="{D197C699-C6B7-4B84-AE70-5DEB7A46612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5" name="Line 524">
            <a:extLst>
              <a:ext uri="{FF2B5EF4-FFF2-40B4-BE49-F238E27FC236}">
                <a16:creationId xmlns:a16="http://schemas.microsoft.com/office/drawing/2014/main" id="{45EAF4D2-12DA-4A2C-B809-575606DA27B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26" name="Group 525">
          <a:extLst>
            <a:ext uri="{FF2B5EF4-FFF2-40B4-BE49-F238E27FC236}">
              <a16:creationId xmlns:a16="http://schemas.microsoft.com/office/drawing/2014/main" id="{2048C29C-28D4-4D3A-B091-191519B296E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27" name="Line 526">
            <a:extLst>
              <a:ext uri="{FF2B5EF4-FFF2-40B4-BE49-F238E27FC236}">
                <a16:creationId xmlns:a16="http://schemas.microsoft.com/office/drawing/2014/main" id="{583E030F-0B62-4208-B5CD-FB44372268C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8" name="Line 527">
            <a:extLst>
              <a:ext uri="{FF2B5EF4-FFF2-40B4-BE49-F238E27FC236}">
                <a16:creationId xmlns:a16="http://schemas.microsoft.com/office/drawing/2014/main" id="{51AA39B4-5E7C-4BD5-913F-90A46BE106F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9" name="Line 528">
            <a:extLst>
              <a:ext uri="{FF2B5EF4-FFF2-40B4-BE49-F238E27FC236}">
                <a16:creationId xmlns:a16="http://schemas.microsoft.com/office/drawing/2014/main" id="{24ABBBB1-4B0B-47E0-9396-68830B417A6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30" name="Group 529">
          <a:extLst>
            <a:ext uri="{FF2B5EF4-FFF2-40B4-BE49-F238E27FC236}">
              <a16:creationId xmlns:a16="http://schemas.microsoft.com/office/drawing/2014/main" id="{10FAFFD8-1B54-49EB-9DC5-EEC07249673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31" name="Line 530">
            <a:extLst>
              <a:ext uri="{FF2B5EF4-FFF2-40B4-BE49-F238E27FC236}">
                <a16:creationId xmlns:a16="http://schemas.microsoft.com/office/drawing/2014/main" id="{7760F104-EAB5-430B-9AA1-D19621184E9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2" name="Line 531">
            <a:extLst>
              <a:ext uri="{FF2B5EF4-FFF2-40B4-BE49-F238E27FC236}">
                <a16:creationId xmlns:a16="http://schemas.microsoft.com/office/drawing/2014/main" id="{9A42A99F-432E-49D8-8CAD-09CC0B54BDA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3" name="Line 532">
            <a:extLst>
              <a:ext uri="{FF2B5EF4-FFF2-40B4-BE49-F238E27FC236}">
                <a16:creationId xmlns:a16="http://schemas.microsoft.com/office/drawing/2014/main" id="{CDB49E6A-D9C7-4923-A025-7760E1B3208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34" name="Group 533">
          <a:extLst>
            <a:ext uri="{FF2B5EF4-FFF2-40B4-BE49-F238E27FC236}">
              <a16:creationId xmlns:a16="http://schemas.microsoft.com/office/drawing/2014/main" id="{4E3F2E81-F6CC-4386-A161-482F1C407D8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35" name="Line 534">
            <a:extLst>
              <a:ext uri="{FF2B5EF4-FFF2-40B4-BE49-F238E27FC236}">
                <a16:creationId xmlns:a16="http://schemas.microsoft.com/office/drawing/2014/main" id="{CB3258DD-6156-4F40-9037-140C60E971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6" name="Line 535">
            <a:extLst>
              <a:ext uri="{FF2B5EF4-FFF2-40B4-BE49-F238E27FC236}">
                <a16:creationId xmlns:a16="http://schemas.microsoft.com/office/drawing/2014/main" id="{9613FD20-0F13-4D40-8272-44495CEA6E3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7" name="Line 536">
            <a:extLst>
              <a:ext uri="{FF2B5EF4-FFF2-40B4-BE49-F238E27FC236}">
                <a16:creationId xmlns:a16="http://schemas.microsoft.com/office/drawing/2014/main" id="{74909DD1-4C84-4CFA-A325-AFB4B7A822D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38" name="Group 537">
          <a:extLst>
            <a:ext uri="{FF2B5EF4-FFF2-40B4-BE49-F238E27FC236}">
              <a16:creationId xmlns:a16="http://schemas.microsoft.com/office/drawing/2014/main" id="{4E6E4BDB-5BA4-470C-90A4-06EA276A46B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39" name="Line 538">
            <a:extLst>
              <a:ext uri="{FF2B5EF4-FFF2-40B4-BE49-F238E27FC236}">
                <a16:creationId xmlns:a16="http://schemas.microsoft.com/office/drawing/2014/main" id="{D32C3E93-E113-4E2A-A144-FBEF25E2839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0" name="Line 539">
            <a:extLst>
              <a:ext uri="{FF2B5EF4-FFF2-40B4-BE49-F238E27FC236}">
                <a16:creationId xmlns:a16="http://schemas.microsoft.com/office/drawing/2014/main" id="{6E6A09A3-E061-4CA1-A301-C88F841674B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1" name="Line 540">
            <a:extLst>
              <a:ext uri="{FF2B5EF4-FFF2-40B4-BE49-F238E27FC236}">
                <a16:creationId xmlns:a16="http://schemas.microsoft.com/office/drawing/2014/main" id="{FCCBB28D-C1CA-4405-8828-19623D598ED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D17B4E2A-9E4C-429F-8CAC-51DC51869AE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43" name="Line 542">
            <a:extLst>
              <a:ext uri="{FF2B5EF4-FFF2-40B4-BE49-F238E27FC236}">
                <a16:creationId xmlns:a16="http://schemas.microsoft.com/office/drawing/2014/main" id="{EBE11491-0534-4687-960D-7AC6C4D87D8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4" name="Line 543">
            <a:extLst>
              <a:ext uri="{FF2B5EF4-FFF2-40B4-BE49-F238E27FC236}">
                <a16:creationId xmlns:a16="http://schemas.microsoft.com/office/drawing/2014/main" id="{88D723A4-E5B2-4551-83FC-ABD86027DAA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5" name="Line 544">
            <a:extLst>
              <a:ext uri="{FF2B5EF4-FFF2-40B4-BE49-F238E27FC236}">
                <a16:creationId xmlns:a16="http://schemas.microsoft.com/office/drawing/2014/main" id="{2E60841F-EB28-442C-8338-6AD9326DE7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46" name="Group 545">
          <a:extLst>
            <a:ext uri="{FF2B5EF4-FFF2-40B4-BE49-F238E27FC236}">
              <a16:creationId xmlns:a16="http://schemas.microsoft.com/office/drawing/2014/main" id="{855259FA-3EA2-41E8-B90E-96BFBD1D815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47" name="Line 546">
            <a:extLst>
              <a:ext uri="{FF2B5EF4-FFF2-40B4-BE49-F238E27FC236}">
                <a16:creationId xmlns:a16="http://schemas.microsoft.com/office/drawing/2014/main" id="{90983F52-6F39-43D7-A115-FB1F5C859D4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8" name="Line 547">
            <a:extLst>
              <a:ext uri="{FF2B5EF4-FFF2-40B4-BE49-F238E27FC236}">
                <a16:creationId xmlns:a16="http://schemas.microsoft.com/office/drawing/2014/main" id="{F028982B-2BC0-4D4D-9A74-CB7BD0E2EC5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9" name="Line 548">
            <a:extLst>
              <a:ext uri="{FF2B5EF4-FFF2-40B4-BE49-F238E27FC236}">
                <a16:creationId xmlns:a16="http://schemas.microsoft.com/office/drawing/2014/main" id="{221D4C31-9AFC-4BFB-8C70-BA8413C56D8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50" name="Group 549">
          <a:extLst>
            <a:ext uri="{FF2B5EF4-FFF2-40B4-BE49-F238E27FC236}">
              <a16:creationId xmlns:a16="http://schemas.microsoft.com/office/drawing/2014/main" id="{E07D0FB0-BA82-437A-8621-D9FE90C6A7B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51" name="Line 550">
            <a:extLst>
              <a:ext uri="{FF2B5EF4-FFF2-40B4-BE49-F238E27FC236}">
                <a16:creationId xmlns:a16="http://schemas.microsoft.com/office/drawing/2014/main" id="{D6F7AA24-4E44-4FDD-8A04-08F1321BC2A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2" name="Line 551">
            <a:extLst>
              <a:ext uri="{FF2B5EF4-FFF2-40B4-BE49-F238E27FC236}">
                <a16:creationId xmlns:a16="http://schemas.microsoft.com/office/drawing/2014/main" id="{5BECD386-18AA-4018-8103-090D10EFD61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3" name="Line 552">
            <a:extLst>
              <a:ext uri="{FF2B5EF4-FFF2-40B4-BE49-F238E27FC236}">
                <a16:creationId xmlns:a16="http://schemas.microsoft.com/office/drawing/2014/main" id="{C9EC5978-C319-4BE7-8FF7-2BA44F67EB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54" name="Group 553">
          <a:extLst>
            <a:ext uri="{FF2B5EF4-FFF2-40B4-BE49-F238E27FC236}">
              <a16:creationId xmlns:a16="http://schemas.microsoft.com/office/drawing/2014/main" id="{14A83BBE-B049-49F3-AA4C-C7B657EE6F1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55" name="Line 554">
            <a:extLst>
              <a:ext uri="{FF2B5EF4-FFF2-40B4-BE49-F238E27FC236}">
                <a16:creationId xmlns:a16="http://schemas.microsoft.com/office/drawing/2014/main" id="{71F185EF-42ED-4B8C-A05C-C4617E369B5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6" name="Line 555">
            <a:extLst>
              <a:ext uri="{FF2B5EF4-FFF2-40B4-BE49-F238E27FC236}">
                <a16:creationId xmlns:a16="http://schemas.microsoft.com/office/drawing/2014/main" id="{B0ECBEF9-BCA1-4F1C-B227-B245C12791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7" name="Line 556">
            <a:extLst>
              <a:ext uri="{FF2B5EF4-FFF2-40B4-BE49-F238E27FC236}">
                <a16:creationId xmlns:a16="http://schemas.microsoft.com/office/drawing/2014/main" id="{0AF1D77F-C6D4-4C49-AF8D-512275E14C0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58" name="Group 557">
          <a:extLst>
            <a:ext uri="{FF2B5EF4-FFF2-40B4-BE49-F238E27FC236}">
              <a16:creationId xmlns:a16="http://schemas.microsoft.com/office/drawing/2014/main" id="{727E6CDA-DABE-43BE-8EA3-9B7EFF7C3B1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59" name="Line 558">
            <a:extLst>
              <a:ext uri="{FF2B5EF4-FFF2-40B4-BE49-F238E27FC236}">
                <a16:creationId xmlns:a16="http://schemas.microsoft.com/office/drawing/2014/main" id="{C52C9E4F-4842-4071-8D61-A10CB9583DD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" name="Line 559">
            <a:extLst>
              <a:ext uri="{FF2B5EF4-FFF2-40B4-BE49-F238E27FC236}">
                <a16:creationId xmlns:a16="http://schemas.microsoft.com/office/drawing/2014/main" id="{4CC3EFFB-0F2A-45CA-9BE0-C5A516B2CE5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" name="Line 560">
            <a:extLst>
              <a:ext uri="{FF2B5EF4-FFF2-40B4-BE49-F238E27FC236}">
                <a16:creationId xmlns:a16="http://schemas.microsoft.com/office/drawing/2014/main" id="{A70FE535-FDB0-4D3F-BB69-048822F60ED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62" name="Group 561">
          <a:extLst>
            <a:ext uri="{FF2B5EF4-FFF2-40B4-BE49-F238E27FC236}">
              <a16:creationId xmlns:a16="http://schemas.microsoft.com/office/drawing/2014/main" id="{78E60769-5A98-4D28-AFDF-61B5A7075BD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63" name="Line 562">
            <a:extLst>
              <a:ext uri="{FF2B5EF4-FFF2-40B4-BE49-F238E27FC236}">
                <a16:creationId xmlns:a16="http://schemas.microsoft.com/office/drawing/2014/main" id="{2114729A-791C-4447-8F5C-048C000FA17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4" name="Line 563">
            <a:extLst>
              <a:ext uri="{FF2B5EF4-FFF2-40B4-BE49-F238E27FC236}">
                <a16:creationId xmlns:a16="http://schemas.microsoft.com/office/drawing/2014/main" id="{33CA796E-2F07-4C3D-8992-B1A48C2B260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" name="Line 564">
            <a:extLst>
              <a:ext uri="{FF2B5EF4-FFF2-40B4-BE49-F238E27FC236}">
                <a16:creationId xmlns:a16="http://schemas.microsoft.com/office/drawing/2014/main" id="{44089516-4FD8-486A-9344-707987935C9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66" name="Group 565">
          <a:extLst>
            <a:ext uri="{FF2B5EF4-FFF2-40B4-BE49-F238E27FC236}">
              <a16:creationId xmlns:a16="http://schemas.microsoft.com/office/drawing/2014/main" id="{CBF1DED7-1583-4AB4-9F05-DF06DAC5B9F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67" name="Line 566">
            <a:extLst>
              <a:ext uri="{FF2B5EF4-FFF2-40B4-BE49-F238E27FC236}">
                <a16:creationId xmlns:a16="http://schemas.microsoft.com/office/drawing/2014/main" id="{29AF6FC2-FCF8-42B6-BC5C-E2CF6EF484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" name="Line 567">
            <a:extLst>
              <a:ext uri="{FF2B5EF4-FFF2-40B4-BE49-F238E27FC236}">
                <a16:creationId xmlns:a16="http://schemas.microsoft.com/office/drawing/2014/main" id="{45EC73A3-5CCE-4150-A3B6-599A05FB8D8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" name="Line 568">
            <a:extLst>
              <a:ext uri="{FF2B5EF4-FFF2-40B4-BE49-F238E27FC236}">
                <a16:creationId xmlns:a16="http://schemas.microsoft.com/office/drawing/2014/main" id="{C7A746B0-5D96-4F30-B5C3-A42A15D4664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70" name="Group 569">
          <a:extLst>
            <a:ext uri="{FF2B5EF4-FFF2-40B4-BE49-F238E27FC236}">
              <a16:creationId xmlns:a16="http://schemas.microsoft.com/office/drawing/2014/main" id="{612DFC39-FB49-4D5B-90ED-1D125124968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71" name="Line 570">
            <a:extLst>
              <a:ext uri="{FF2B5EF4-FFF2-40B4-BE49-F238E27FC236}">
                <a16:creationId xmlns:a16="http://schemas.microsoft.com/office/drawing/2014/main" id="{730BAAA9-5DFF-4A7B-A225-EE2E09092EF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2" name="Line 571">
            <a:extLst>
              <a:ext uri="{FF2B5EF4-FFF2-40B4-BE49-F238E27FC236}">
                <a16:creationId xmlns:a16="http://schemas.microsoft.com/office/drawing/2014/main" id="{40BE9B00-6ABD-4CF4-B858-CA4F33A06CE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3" name="Line 572">
            <a:extLst>
              <a:ext uri="{FF2B5EF4-FFF2-40B4-BE49-F238E27FC236}">
                <a16:creationId xmlns:a16="http://schemas.microsoft.com/office/drawing/2014/main" id="{371F0534-A4DC-4BB9-A262-DF33E17B312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74" name="Group 573">
          <a:extLst>
            <a:ext uri="{FF2B5EF4-FFF2-40B4-BE49-F238E27FC236}">
              <a16:creationId xmlns:a16="http://schemas.microsoft.com/office/drawing/2014/main" id="{213325BE-14E1-482E-AF63-67399DAC082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75" name="Line 574">
            <a:extLst>
              <a:ext uri="{FF2B5EF4-FFF2-40B4-BE49-F238E27FC236}">
                <a16:creationId xmlns:a16="http://schemas.microsoft.com/office/drawing/2014/main" id="{133E5A40-147E-41BF-BD31-9D5B3F05469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6" name="Line 575">
            <a:extLst>
              <a:ext uri="{FF2B5EF4-FFF2-40B4-BE49-F238E27FC236}">
                <a16:creationId xmlns:a16="http://schemas.microsoft.com/office/drawing/2014/main" id="{CF66319A-B17C-47E3-9C0C-6B6D020A51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7" name="Line 576">
            <a:extLst>
              <a:ext uri="{FF2B5EF4-FFF2-40B4-BE49-F238E27FC236}">
                <a16:creationId xmlns:a16="http://schemas.microsoft.com/office/drawing/2014/main" id="{A4EED56B-CACB-4FE0-B589-BC21C1C7C54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78" name="Group 1">
          <a:extLst>
            <a:ext uri="{FF2B5EF4-FFF2-40B4-BE49-F238E27FC236}">
              <a16:creationId xmlns:a16="http://schemas.microsoft.com/office/drawing/2014/main" id="{EDC29184-8D5D-43F9-9BB7-62AC35AD543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79" name="Line 2">
            <a:extLst>
              <a:ext uri="{FF2B5EF4-FFF2-40B4-BE49-F238E27FC236}">
                <a16:creationId xmlns:a16="http://schemas.microsoft.com/office/drawing/2014/main" id="{813BDCA6-D0AD-4ED3-95E4-3277C1366A2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0" name="Line 3">
            <a:extLst>
              <a:ext uri="{FF2B5EF4-FFF2-40B4-BE49-F238E27FC236}">
                <a16:creationId xmlns:a16="http://schemas.microsoft.com/office/drawing/2014/main" id="{BE5169CC-277B-492B-B18C-6682AB3619B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1" name="Line 4">
            <a:extLst>
              <a:ext uri="{FF2B5EF4-FFF2-40B4-BE49-F238E27FC236}">
                <a16:creationId xmlns:a16="http://schemas.microsoft.com/office/drawing/2014/main" id="{D7EF4171-ABC2-498A-BED6-47ABA0CFB88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82" name="Group 5">
          <a:extLst>
            <a:ext uri="{FF2B5EF4-FFF2-40B4-BE49-F238E27FC236}">
              <a16:creationId xmlns:a16="http://schemas.microsoft.com/office/drawing/2014/main" id="{48F9E2E9-28E9-473F-9709-5F9D191058C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83" name="Line 6">
            <a:extLst>
              <a:ext uri="{FF2B5EF4-FFF2-40B4-BE49-F238E27FC236}">
                <a16:creationId xmlns:a16="http://schemas.microsoft.com/office/drawing/2014/main" id="{2080EE71-3726-4045-8F33-E4DEA729AF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4" name="Line 7">
            <a:extLst>
              <a:ext uri="{FF2B5EF4-FFF2-40B4-BE49-F238E27FC236}">
                <a16:creationId xmlns:a16="http://schemas.microsoft.com/office/drawing/2014/main" id="{F8F25977-5440-4FF2-BD4C-A57F5837981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5" name="Line 8">
            <a:extLst>
              <a:ext uri="{FF2B5EF4-FFF2-40B4-BE49-F238E27FC236}">
                <a16:creationId xmlns:a16="http://schemas.microsoft.com/office/drawing/2014/main" id="{08E9893A-6A9E-4CE1-ACC5-26CE64C3F8B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86" name="Group 9">
          <a:extLst>
            <a:ext uri="{FF2B5EF4-FFF2-40B4-BE49-F238E27FC236}">
              <a16:creationId xmlns:a16="http://schemas.microsoft.com/office/drawing/2014/main" id="{B8148EA0-BE90-46C0-B4C4-BF664DE508E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87" name="Line 10">
            <a:extLst>
              <a:ext uri="{FF2B5EF4-FFF2-40B4-BE49-F238E27FC236}">
                <a16:creationId xmlns:a16="http://schemas.microsoft.com/office/drawing/2014/main" id="{B15085E5-AC73-4A9C-8ADA-709FAD85B65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8" name="Line 11">
            <a:extLst>
              <a:ext uri="{FF2B5EF4-FFF2-40B4-BE49-F238E27FC236}">
                <a16:creationId xmlns:a16="http://schemas.microsoft.com/office/drawing/2014/main" id="{54A9A3DD-750A-4C91-A9FC-D1D0F29D484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9" name="Line 12">
            <a:extLst>
              <a:ext uri="{FF2B5EF4-FFF2-40B4-BE49-F238E27FC236}">
                <a16:creationId xmlns:a16="http://schemas.microsoft.com/office/drawing/2014/main" id="{A6CB2D73-C242-4FC3-A228-E5078B0247C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90" name="Group 13">
          <a:extLst>
            <a:ext uri="{FF2B5EF4-FFF2-40B4-BE49-F238E27FC236}">
              <a16:creationId xmlns:a16="http://schemas.microsoft.com/office/drawing/2014/main" id="{B32BD94E-718E-48E1-95F2-24A2D5B80AB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91" name="Line 14">
            <a:extLst>
              <a:ext uri="{FF2B5EF4-FFF2-40B4-BE49-F238E27FC236}">
                <a16:creationId xmlns:a16="http://schemas.microsoft.com/office/drawing/2014/main" id="{ED0383A4-9135-4F0A-B765-55C36A3743A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2" name="Line 15">
            <a:extLst>
              <a:ext uri="{FF2B5EF4-FFF2-40B4-BE49-F238E27FC236}">
                <a16:creationId xmlns:a16="http://schemas.microsoft.com/office/drawing/2014/main" id="{79197DDE-7E86-4CC6-BEBF-DB8B7E170D9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3" name="Line 16">
            <a:extLst>
              <a:ext uri="{FF2B5EF4-FFF2-40B4-BE49-F238E27FC236}">
                <a16:creationId xmlns:a16="http://schemas.microsoft.com/office/drawing/2014/main" id="{0BCDA0C5-8DD7-49B1-9658-B653AACAAFF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94" name="Group 17">
          <a:extLst>
            <a:ext uri="{FF2B5EF4-FFF2-40B4-BE49-F238E27FC236}">
              <a16:creationId xmlns:a16="http://schemas.microsoft.com/office/drawing/2014/main" id="{4DD1813D-EAAE-4648-A67B-CB0EBD6033C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95" name="Line 18">
            <a:extLst>
              <a:ext uri="{FF2B5EF4-FFF2-40B4-BE49-F238E27FC236}">
                <a16:creationId xmlns:a16="http://schemas.microsoft.com/office/drawing/2014/main" id="{DB82BD91-1239-4C30-97AC-22E5CC3641C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6" name="Line 19">
            <a:extLst>
              <a:ext uri="{FF2B5EF4-FFF2-40B4-BE49-F238E27FC236}">
                <a16:creationId xmlns:a16="http://schemas.microsoft.com/office/drawing/2014/main" id="{C37A2204-52BF-4BBE-9A10-5599F6F6D18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7" name="Line 20">
            <a:extLst>
              <a:ext uri="{FF2B5EF4-FFF2-40B4-BE49-F238E27FC236}">
                <a16:creationId xmlns:a16="http://schemas.microsoft.com/office/drawing/2014/main" id="{B0B0EEDE-D9FB-4568-A61B-F8501ABB6F4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598" name="Group 21">
          <a:extLst>
            <a:ext uri="{FF2B5EF4-FFF2-40B4-BE49-F238E27FC236}">
              <a16:creationId xmlns:a16="http://schemas.microsoft.com/office/drawing/2014/main" id="{041EB58A-0A27-44EE-846E-4FDB1257DF6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599" name="Line 22">
            <a:extLst>
              <a:ext uri="{FF2B5EF4-FFF2-40B4-BE49-F238E27FC236}">
                <a16:creationId xmlns:a16="http://schemas.microsoft.com/office/drawing/2014/main" id="{35527663-A17D-4027-A4DE-A772B74C866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0" name="Line 23">
            <a:extLst>
              <a:ext uri="{FF2B5EF4-FFF2-40B4-BE49-F238E27FC236}">
                <a16:creationId xmlns:a16="http://schemas.microsoft.com/office/drawing/2014/main" id="{99648403-4593-4460-8D66-E53C5EE84C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1" name="Line 24">
            <a:extLst>
              <a:ext uri="{FF2B5EF4-FFF2-40B4-BE49-F238E27FC236}">
                <a16:creationId xmlns:a16="http://schemas.microsoft.com/office/drawing/2014/main" id="{AA4B46B0-D012-47FB-AC0B-8C3036E7AFE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02" name="Group 25">
          <a:extLst>
            <a:ext uri="{FF2B5EF4-FFF2-40B4-BE49-F238E27FC236}">
              <a16:creationId xmlns:a16="http://schemas.microsoft.com/office/drawing/2014/main" id="{426D7A96-DD67-4786-8B06-0FED7BAEE35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03" name="Line 26">
            <a:extLst>
              <a:ext uri="{FF2B5EF4-FFF2-40B4-BE49-F238E27FC236}">
                <a16:creationId xmlns:a16="http://schemas.microsoft.com/office/drawing/2014/main" id="{479B2AEC-49C2-4B57-BB3C-EE8E16E11E4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4" name="Line 27">
            <a:extLst>
              <a:ext uri="{FF2B5EF4-FFF2-40B4-BE49-F238E27FC236}">
                <a16:creationId xmlns:a16="http://schemas.microsoft.com/office/drawing/2014/main" id="{9DE0F6CB-CF6B-4BD4-80DA-113AE65038B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5" name="Line 28">
            <a:extLst>
              <a:ext uri="{FF2B5EF4-FFF2-40B4-BE49-F238E27FC236}">
                <a16:creationId xmlns:a16="http://schemas.microsoft.com/office/drawing/2014/main" id="{D9D3A67C-5A82-4DB7-943D-3680E8EBAAE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06" name="Group 29">
          <a:extLst>
            <a:ext uri="{FF2B5EF4-FFF2-40B4-BE49-F238E27FC236}">
              <a16:creationId xmlns:a16="http://schemas.microsoft.com/office/drawing/2014/main" id="{3A6346E3-3F8F-4C72-9966-A2F69E1273A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07" name="Line 30">
            <a:extLst>
              <a:ext uri="{FF2B5EF4-FFF2-40B4-BE49-F238E27FC236}">
                <a16:creationId xmlns:a16="http://schemas.microsoft.com/office/drawing/2014/main" id="{43B8AB8A-6A07-43B8-BC45-48BC2A66ADF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8" name="Line 31">
            <a:extLst>
              <a:ext uri="{FF2B5EF4-FFF2-40B4-BE49-F238E27FC236}">
                <a16:creationId xmlns:a16="http://schemas.microsoft.com/office/drawing/2014/main" id="{0D4AE1A6-7484-4930-A58F-97E04BD963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9" name="Line 32">
            <a:extLst>
              <a:ext uri="{FF2B5EF4-FFF2-40B4-BE49-F238E27FC236}">
                <a16:creationId xmlns:a16="http://schemas.microsoft.com/office/drawing/2014/main" id="{9182F48E-E16A-41F8-ACF9-2F9D35567EF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10" name="Group 33">
          <a:extLst>
            <a:ext uri="{FF2B5EF4-FFF2-40B4-BE49-F238E27FC236}">
              <a16:creationId xmlns:a16="http://schemas.microsoft.com/office/drawing/2014/main" id="{643E1086-FE8C-4ED2-ABF0-EBBAF82AFC7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11" name="Line 34">
            <a:extLst>
              <a:ext uri="{FF2B5EF4-FFF2-40B4-BE49-F238E27FC236}">
                <a16:creationId xmlns:a16="http://schemas.microsoft.com/office/drawing/2014/main" id="{943DD32A-FCC3-4FC9-92F8-B87BBF2EEA6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2" name="Line 35">
            <a:extLst>
              <a:ext uri="{FF2B5EF4-FFF2-40B4-BE49-F238E27FC236}">
                <a16:creationId xmlns:a16="http://schemas.microsoft.com/office/drawing/2014/main" id="{F9799B78-B128-400A-80E2-725527AC41F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3" name="Line 36">
            <a:extLst>
              <a:ext uri="{FF2B5EF4-FFF2-40B4-BE49-F238E27FC236}">
                <a16:creationId xmlns:a16="http://schemas.microsoft.com/office/drawing/2014/main" id="{B394EC6F-7380-4CB3-B92C-6E9DDFC7BF3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14" name="Group 37">
          <a:extLst>
            <a:ext uri="{FF2B5EF4-FFF2-40B4-BE49-F238E27FC236}">
              <a16:creationId xmlns:a16="http://schemas.microsoft.com/office/drawing/2014/main" id="{6F294BD4-F46C-474E-9825-2A7FEDD7673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15" name="Line 38">
            <a:extLst>
              <a:ext uri="{FF2B5EF4-FFF2-40B4-BE49-F238E27FC236}">
                <a16:creationId xmlns:a16="http://schemas.microsoft.com/office/drawing/2014/main" id="{608BE928-ABAB-4C3C-A657-9783A159565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" name="Line 39">
            <a:extLst>
              <a:ext uri="{FF2B5EF4-FFF2-40B4-BE49-F238E27FC236}">
                <a16:creationId xmlns:a16="http://schemas.microsoft.com/office/drawing/2014/main" id="{4A6104E0-B47E-4F35-A601-C8FCBDB97E4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" name="Line 40">
            <a:extLst>
              <a:ext uri="{FF2B5EF4-FFF2-40B4-BE49-F238E27FC236}">
                <a16:creationId xmlns:a16="http://schemas.microsoft.com/office/drawing/2014/main" id="{F86F8A82-7C62-49FC-BD6A-434C171A21E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18" name="Group 41">
          <a:extLst>
            <a:ext uri="{FF2B5EF4-FFF2-40B4-BE49-F238E27FC236}">
              <a16:creationId xmlns:a16="http://schemas.microsoft.com/office/drawing/2014/main" id="{368EA9E9-1402-4E75-904B-42D1BEFC511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19" name="Line 42">
            <a:extLst>
              <a:ext uri="{FF2B5EF4-FFF2-40B4-BE49-F238E27FC236}">
                <a16:creationId xmlns:a16="http://schemas.microsoft.com/office/drawing/2014/main" id="{F5BA9FA9-5B5B-4E92-88AE-927BD99D866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0" name="Line 43">
            <a:extLst>
              <a:ext uri="{FF2B5EF4-FFF2-40B4-BE49-F238E27FC236}">
                <a16:creationId xmlns:a16="http://schemas.microsoft.com/office/drawing/2014/main" id="{9CB7894C-5FBE-4BC3-8D98-1D37D9B0AFE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1" name="Line 44">
            <a:extLst>
              <a:ext uri="{FF2B5EF4-FFF2-40B4-BE49-F238E27FC236}">
                <a16:creationId xmlns:a16="http://schemas.microsoft.com/office/drawing/2014/main" id="{3B3C620D-22E1-4351-9E30-78C7766EB29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22" name="Group 45">
          <a:extLst>
            <a:ext uri="{FF2B5EF4-FFF2-40B4-BE49-F238E27FC236}">
              <a16:creationId xmlns:a16="http://schemas.microsoft.com/office/drawing/2014/main" id="{1AAA1F4D-21C7-4943-BAC8-4B23D595769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23" name="Line 46">
            <a:extLst>
              <a:ext uri="{FF2B5EF4-FFF2-40B4-BE49-F238E27FC236}">
                <a16:creationId xmlns:a16="http://schemas.microsoft.com/office/drawing/2014/main" id="{EB5C2D43-3F50-4B12-968E-A9CEA462B5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4" name="Line 47">
            <a:extLst>
              <a:ext uri="{FF2B5EF4-FFF2-40B4-BE49-F238E27FC236}">
                <a16:creationId xmlns:a16="http://schemas.microsoft.com/office/drawing/2014/main" id="{257C24DF-5A34-4311-831A-1BD6CF0939E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" name="Line 48">
            <a:extLst>
              <a:ext uri="{FF2B5EF4-FFF2-40B4-BE49-F238E27FC236}">
                <a16:creationId xmlns:a16="http://schemas.microsoft.com/office/drawing/2014/main" id="{E0DA7C33-66F8-4F65-B9B1-F9435189CCF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26" name="Group 49">
          <a:extLst>
            <a:ext uri="{FF2B5EF4-FFF2-40B4-BE49-F238E27FC236}">
              <a16:creationId xmlns:a16="http://schemas.microsoft.com/office/drawing/2014/main" id="{4CBD2080-12D2-46B8-B421-969DA5410BC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27" name="Line 50">
            <a:extLst>
              <a:ext uri="{FF2B5EF4-FFF2-40B4-BE49-F238E27FC236}">
                <a16:creationId xmlns:a16="http://schemas.microsoft.com/office/drawing/2014/main" id="{18BD8754-42A6-4E86-845B-BAF3719CCEF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8" name="Line 51">
            <a:extLst>
              <a:ext uri="{FF2B5EF4-FFF2-40B4-BE49-F238E27FC236}">
                <a16:creationId xmlns:a16="http://schemas.microsoft.com/office/drawing/2014/main" id="{13755952-9957-4E54-B9D7-D61792EB63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9" name="Line 52">
            <a:extLst>
              <a:ext uri="{FF2B5EF4-FFF2-40B4-BE49-F238E27FC236}">
                <a16:creationId xmlns:a16="http://schemas.microsoft.com/office/drawing/2014/main" id="{E8B69ED9-E21C-4CAC-BBDF-A79D23CC2A4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30" name="Group 53">
          <a:extLst>
            <a:ext uri="{FF2B5EF4-FFF2-40B4-BE49-F238E27FC236}">
              <a16:creationId xmlns:a16="http://schemas.microsoft.com/office/drawing/2014/main" id="{6DB480A5-57B7-444F-8CA5-6A4E60851FA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31" name="Line 54">
            <a:extLst>
              <a:ext uri="{FF2B5EF4-FFF2-40B4-BE49-F238E27FC236}">
                <a16:creationId xmlns:a16="http://schemas.microsoft.com/office/drawing/2014/main" id="{5A4DF81D-FECF-4201-8B40-7939CE3F0EC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2" name="Line 55">
            <a:extLst>
              <a:ext uri="{FF2B5EF4-FFF2-40B4-BE49-F238E27FC236}">
                <a16:creationId xmlns:a16="http://schemas.microsoft.com/office/drawing/2014/main" id="{0B1F4531-C9D4-4A84-8E60-20C88FBF7D2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3" name="Line 56">
            <a:extLst>
              <a:ext uri="{FF2B5EF4-FFF2-40B4-BE49-F238E27FC236}">
                <a16:creationId xmlns:a16="http://schemas.microsoft.com/office/drawing/2014/main" id="{9091807E-9B91-455D-A3E8-772E7FB17E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34" name="Group 57">
          <a:extLst>
            <a:ext uri="{FF2B5EF4-FFF2-40B4-BE49-F238E27FC236}">
              <a16:creationId xmlns:a16="http://schemas.microsoft.com/office/drawing/2014/main" id="{D2A854BE-13DE-4FC6-B8A8-8FDF95553D5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35" name="Line 58">
            <a:extLst>
              <a:ext uri="{FF2B5EF4-FFF2-40B4-BE49-F238E27FC236}">
                <a16:creationId xmlns:a16="http://schemas.microsoft.com/office/drawing/2014/main" id="{6C312148-E22B-4DC0-8505-F75CB7FB55D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6" name="Line 59">
            <a:extLst>
              <a:ext uri="{FF2B5EF4-FFF2-40B4-BE49-F238E27FC236}">
                <a16:creationId xmlns:a16="http://schemas.microsoft.com/office/drawing/2014/main" id="{C5C7AC3D-7D06-465E-98F3-ED6D623B93F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7" name="Line 60">
            <a:extLst>
              <a:ext uri="{FF2B5EF4-FFF2-40B4-BE49-F238E27FC236}">
                <a16:creationId xmlns:a16="http://schemas.microsoft.com/office/drawing/2014/main" id="{A38C6F15-FCA3-4DFE-A3A6-55429C1DB8E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38" name="Group 61">
          <a:extLst>
            <a:ext uri="{FF2B5EF4-FFF2-40B4-BE49-F238E27FC236}">
              <a16:creationId xmlns:a16="http://schemas.microsoft.com/office/drawing/2014/main" id="{C9709749-D6D6-41C3-8B94-A5AFD29CDEE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39" name="Line 62">
            <a:extLst>
              <a:ext uri="{FF2B5EF4-FFF2-40B4-BE49-F238E27FC236}">
                <a16:creationId xmlns:a16="http://schemas.microsoft.com/office/drawing/2014/main" id="{7243B455-E833-4722-82B4-B88FCAD3F2B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0" name="Line 63">
            <a:extLst>
              <a:ext uri="{FF2B5EF4-FFF2-40B4-BE49-F238E27FC236}">
                <a16:creationId xmlns:a16="http://schemas.microsoft.com/office/drawing/2014/main" id="{A1CDBC37-BBF5-4209-B0CA-1EF91D0512D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1" name="Line 64">
            <a:extLst>
              <a:ext uri="{FF2B5EF4-FFF2-40B4-BE49-F238E27FC236}">
                <a16:creationId xmlns:a16="http://schemas.microsoft.com/office/drawing/2014/main" id="{7D432C43-E273-49AE-9843-09FABB00298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42" name="Group 65">
          <a:extLst>
            <a:ext uri="{FF2B5EF4-FFF2-40B4-BE49-F238E27FC236}">
              <a16:creationId xmlns:a16="http://schemas.microsoft.com/office/drawing/2014/main" id="{06A206D3-0909-4FAD-B35D-FC1FDF3DF7C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43" name="Line 66">
            <a:extLst>
              <a:ext uri="{FF2B5EF4-FFF2-40B4-BE49-F238E27FC236}">
                <a16:creationId xmlns:a16="http://schemas.microsoft.com/office/drawing/2014/main" id="{80362E16-8B89-4990-BDFF-EBD194B0816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4" name="Line 67">
            <a:extLst>
              <a:ext uri="{FF2B5EF4-FFF2-40B4-BE49-F238E27FC236}">
                <a16:creationId xmlns:a16="http://schemas.microsoft.com/office/drawing/2014/main" id="{752141BE-51A6-40EB-B2E7-0EA61142D1F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5" name="Line 68">
            <a:extLst>
              <a:ext uri="{FF2B5EF4-FFF2-40B4-BE49-F238E27FC236}">
                <a16:creationId xmlns:a16="http://schemas.microsoft.com/office/drawing/2014/main" id="{E15CBB44-A6EA-409A-B3ED-9360808A474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46" name="Group 69">
          <a:extLst>
            <a:ext uri="{FF2B5EF4-FFF2-40B4-BE49-F238E27FC236}">
              <a16:creationId xmlns:a16="http://schemas.microsoft.com/office/drawing/2014/main" id="{DF4D1619-2D93-48CE-866E-AB42B0B551A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47" name="Line 70">
            <a:extLst>
              <a:ext uri="{FF2B5EF4-FFF2-40B4-BE49-F238E27FC236}">
                <a16:creationId xmlns:a16="http://schemas.microsoft.com/office/drawing/2014/main" id="{A5536C29-635B-419B-B809-5ED293D6B94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8" name="Line 71">
            <a:extLst>
              <a:ext uri="{FF2B5EF4-FFF2-40B4-BE49-F238E27FC236}">
                <a16:creationId xmlns:a16="http://schemas.microsoft.com/office/drawing/2014/main" id="{8ECBFEE5-4D9C-4E63-B836-E52303BBF95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9" name="Line 72">
            <a:extLst>
              <a:ext uri="{FF2B5EF4-FFF2-40B4-BE49-F238E27FC236}">
                <a16:creationId xmlns:a16="http://schemas.microsoft.com/office/drawing/2014/main" id="{FD062C5E-48D3-45CC-851E-B22D9C0869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50" name="Group 73">
          <a:extLst>
            <a:ext uri="{FF2B5EF4-FFF2-40B4-BE49-F238E27FC236}">
              <a16:creationId xmlns:a16="http://schemas.microsoft.com/office/drawing/2014/main" id="{1F39E175-E09D-40C4-9318-94C082D67AF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51" name="Line 74">
            <a:extLst>
              <a:ext uri="{FF2B5EF4-FFF2-40B4-BE49-F238E27FC236}">
                <a16:creationId xmlns:a16="http://schemas.microsoft.com/office/drawing/2014/main" id="{01550D98-15E0-4ADF-946C-B12C1371DC2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2" name="Line 75">
            <a:extLst>
              <a:ext uri="{FF2B5EF4-FFF2-40B4-BE49-F238E27FC236}">
                <a16:creationId xmlns:a16="http://schemas.microsoft.com/office/drawing/2014/main" id="{DDDB2E79-96D5-46EB-8E03-6794286631B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3" name="Line 76">
            <a:extLst>
              <a:ext uri="{FF2B5EF4-FFF2-40B4-BE49-F238E27FC236}">
                <a16:creationId xmlns:a16="http://schemas.microsoft.com/office/drawing/2014/main" id="{E68A7B23-4153-4F99-85DE-99368FA6C13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54" name="Group 77">
          <a:extLst>
            <a:ext uri="{FF2B5EF4-FFF2-40B4-BE49-F238E27FC236}">
              <a16:creationId xmlns:a16="http://schemas.microsoft.com/office/drawing/2014/main" id="{965CAF6B-5C6F-4730-A826-8AA579740D3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55" name="Line 78">
            <a:extLst>
              <a:ext uri="{FF2B5EF4-FFF2-40B4-BE49-F238E27FC236}">
                <a16:creationId xmlns:a16="http://schemas.microsoft.com/office/drawing/2014/main" id="{8ECE7412-D0C9-4395-A227-A773D627E11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6" name="Line 79">
            <a:extLst>
              <a:ext uri="{FF2B5EF4-FFF2-40B4-BE49-F238E27FC236}">
                <a16:creationId xmlns:a16="http://schemas.microsoft.com/office/drawing/2014/main" id="{78F6030C-B96D-46E8-BECB-FBF16C0599C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7" name="Line 80">
            <a:extLst>
              <a:ext uri="{FF2B5EF4-FFF2-40B4-BE49-F238E27FC236}">
                <a16:creationId xmlns:a16="http://schemas.microsoft.com/office/drawing/2014/main" id="{B37C7A00-471E-4DA7-94C4-8BEDD320ADD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58" name="Group 81">
          <a:extLst>
            <a:ext uri="{FF2B5EF4-FFF2-40B4-BE49-F238E27FC236}">
              <a16:creationId xmlns:a16="http://schemas.microsoft.com/office/drawing/2014/main" id="{1FE49B81-4AF3-43FB-BF49-1E69845D5C7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59" name="Line 82">
            <a:extLst>
              <a:ext uri="{FF2B5EF4-FFF2-40B4-BE49-F238E27FC236}">
                <a16:creationId xmlns:a16="http://schemas.microsoft.com/office/drawing/2014/main" id="{088DC53A-E70F-453F-B861-7B6BB66FD8E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" name="Line 83">
            <a:extLst>
              <a:ext uri="{FF2B5EF4-FFF2-40B4-BE49-F238E27FC236}">
                <a16:creationId xmlns:a16="http://schemas.microsoft.com/office/drawing/2014/main" id="{B9AABB7F-23FD-4FC1-9E63-679EA9F4E1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" name="Line 84">
            <a:extLst>
              <a:ext uri="{FF2B5EF4-FFF2-40B4-BE49-F238E27FC236}">
                <a16:creationId xmlns:a16="http://schemas.microsoft.com/office/drawing/2014/main" id="{1F0178DA-39AB-48F0-8C42-B5206CD03FC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62" name="Group 85">
          <a:extLst>
            <a:ext uri="{FF2B5EF4-FFF2-40B4-BE49-F238E27FC236}">
              <a16:creationId xmlns:a16="http://schemas.microsoft.com/office/drawing/2014/main" id="{96C23897-A2E9-42AF-B4B9-531C36440F4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63" name="Line 86">
            <a:extLst>
              <a:ext uri="{FF2B5EF4-FFF2-40B4-BE49-F238E27FC236}">
                <a16:creationId xmlns:a16="http://schemas.microsoft.com/office/drawing/2014/main" id="{8AF31B89-CB4E-44E4-B35B-4B74C83679D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" name="Line 87">
            <a:extLst>
              <a:ext uri="{FF2B5EF4-FFF2-40B4-BE49-F238E27FC236}">
                <a16:creationId xmlns:a16="http://schemas.microsoft.com/office/drawing/2014/main" id="{049EA226-4D5D-42FE-BB1F-F997C4EECC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5" name="Line 88">
            <a:extLst>
              <a:ext uri="{FF2B5EF4-FFF2-40B4-BE49-F238E27FC236}">
                <a16:creationId xmlns:a16="http://schemas.microsoft.com/office/drawing/2014/main" id="{80B42914-F705-47F9-AFCA-CDD09906A8D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66" name="Group 89">
          <a:extLst>
            <a:ext uri="{FF2B5EF4-FFF2-40B4-BE49-F238E27FC236}">
              <a16:creationId xmlns:a16="http://schemas.microsoft.com/office/drawing/2014/main" id="{7935FFBE-682A-411E-A297-600D1B1763F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67" name="Line 90">
            <a:extLst>
              <a:ext uri="{FF2B5EF4-FFF2-40B4-BE49-F238E27FC236}">
                <a16:creationId xmlns:a16="http://schemas.microsoft.com/office/drawing/2014/main" id="{E605E608-64CF-4FE8-9BAD-E5FD5E53D4A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8" name="Line 91">
            <a:extLst>
              <a:ext uri="{FF2B5EF4-FFF2-40B4-BE49-F238E27FC236}">
                <a16:creationId xmlns:a16="http://schemas.microsoft.com/office/drawing/2014/main" id="{DEDE9070-5E50-41B5-BA23-CAC149D831D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9" name="Line 92">
            <a:extLst>
              <a:ext uri="{FF2B5EF4-FFF2-40B4-BE49-F238E27FC236}">
                <a16:creationId xmlns:a16="http://schemas.microsoft.com/office/drawing/2014/main" id="{5C4D7183-76B5-483B-A954-4466275B021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70" name="Group 93">
          <a:extLst>
            <a:ext uri="{FF2B5EF4-FFF2-40B4-BE49-F238E27FC236}">
              <a16:creationId xmlns:a16="http://schemas.microsoft.com/office/drawing/2014/main" id="{6801AFF8-88B7-496E-A354-EA851C1BEBD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71" name="Line 94">
            <a:extLst>
              <a:ext uri="{FF2B5EF4-FFF2-40B4-BE49-F238E27FC236}">
                <a16:creationId xmlns:a16="http://schemas.microsoft.com/office/drawing/2014/main" id="{4E7277CD-C6A6-4098-A879-3B088C2070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" name="Line 95">
            <a:extLst>
              <a:ext uri="{FF2B5EF4-FFF2-40B4-BE49-F238E27FC236}">
                <a16:creationId xmlns:a16="http://schemas.microsoft.com/office/drawing/2014/main" id="{14CCF63E-3940-444D-9A6D-76AEFC9EC59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" name="Line 96">
            <a:extLst>
              <a:ext uri="{FF2B5EF4-FFF2-40B4-BE49-F238E27FC236}">
                <a16:creationId xmlns:a16="http://schemas.microsoft.com/office/drawing/2014/main" id="{3EB9892D-E706-42C9-B6BB-5404D677B27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74" name="Group 97">
          <a:extLst>
            <a:ext uri="{FF2B5EF4-FFF2-40B4-BE49-F238E27FC236}">
              <a16:creationId xmlns:a16="http://schemas.microsoft.com/office/drawing/2014/main" id="{2E52A435-F7B1-45B7-90B8-9CBD8BF513B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75" name="Line 98">
            <a:extLst>
              <a:ext uri="{FF2B5EF4-FFF2-40B4-BE49-F238E27FC236}">
                <a16:creationId xmlns:a16="http://schemas.microsoft.com/office/drawing/2014/main" id="{FFE23DDF-D9CD-42F4-930F-A38CA8647A9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6" name="Line 99">
            <a:extLst>
              <a:ext uri="{FF2B5EF4-FFF2-40B4-BE49-F238E27FC236}">
                <a16:creationId xmlns:a16="http://schemas.microsoft.com/office/drawing/2014/main" id="{E2EECE75-0EAE-4941-9CEF-53159B3315C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7" name="Line 100">
            <a:extLst>
              <a:ext uri="{FF2B5EF4-FFF2-40B4-BE49-F238E27FC236}">
                <a16:creationId xmlns:a16="http://schemas.microsoft.com/office/drawing/2014/main" id="{9B00ADC8-3AE4-4401-9589-038627AF2B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78" name="Group 101">
          <a:extLst>
            <a:ext uri="{FF2B5EF4-FFF2-40B4-BE49-F238E27FC236}">
              <a16:creationId xmlns:a16="http://schemas.microsoft.com/office/drawing/2014/main" id="{3B2135F6-33F1-4F4F-9118-A8058D7EFB6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79" name="Line 102">
            <a:extLst>
              <a:ext uri="{FF2B5EF4-FFF2-40B4-BE49-F238E27FC236}">
                <a16:creationId xmlns:a16="http://schemas.microsoft.com/office/drawing/2014/main" id="{0119E9B8-5F1F-4E77-9F1C-919977ED8F9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0" name="Line 103">
            <a:extLst>
              <a:ext uri="{FF2B5EF4-FFF2-40B4-BE49-F238E27FC236}">
                <a16:creationId xmlns:a16="http://schemas.microsoft.com/office/drawing/2014/main" id="{F8038385-E219-4BC7-A26F-80E98A53FC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1" name="Line 104">
            <a:extLst>
              <a:ext uri="{FF2B5EF4-FFF2-40B4-BE49-F238E27FC236}">
                <a16:creationId xmlns:a16="http://schemas.microsoft.com/office/drawing/2014/main" id="{2C26E40C-4D23-4441-B4D2-70C63A2E16F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82" name="Group 105">
          <a:extLst>
            <a:ext uri="{FF2B5EF4-FFF2-40B4-BE49-F238E27FC236}">
              <a16:creationId xmlns:a16="http://schemas.microsoft.com/office/drawing/2014/main" id="{FEDEE739-6B7B-423D-9644-F9B7DE21502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83" name="Line 106">
            <a:extLst>
              <a:ext uri="{FF2B5EF4-FFF2-40B4-BE49-F238E27FC236}">
                <a16:creationId xmlns:a16="http://schemas.microsoft.com/office/drawing/2014/main" id="{1C3BC16D-2BFE-4688-8518-96A6E015C84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4" name="Line 107">
            <a:extLst>
              <a:ext uri="{FF2B5EF4-FFF2-40B4-BE49-F238E27FC236}">
                <a16:creationId xmlns:a16="http://schemas.microsoft.com/office/drawing/2014/main" id="{6091E9DC-271A-4909-9804-98BA8F8F6F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5" name="Line 108">
            <a:extLst>
              <a:ext uri="{FF2B5EF4-FFF2-40B4-BE49-F238E27FC236}">
                <a16:creationId xmlns:a16="http://schemas.microsoft.com/office/drawing/2014/main" id="{894C570A-E949-4FE1-B6EB-FCBD980FBEA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86" name="Group 109">
          <a:extLst>
            <a:ext uri="{FF2B5EF4-FFF2-40B4-BE49-F238E27FC236}">
              <a16:creationId xmlns:a16="http://schemas.microsoft.com/office/drawing/2014/main" id="{D1724244-A295-402E-82A5-17FFC2BE183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87" name="Line 110">
            <a:extLst>
              <a:ext uri="{FF2B5EF4-FFF2-40B4-BE49-F238E27FC236}">
                <a16:creationId xmlns:a16="http://schemas.microsoft.com/office/drawing/2014/main" id="{3C446FE8-976E-4AAB-A0DD-DA66BC748C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8" name="Line 111">
            <a:extLst>
              <a:ext uri="{FF2B5EF4-FFF2-40B4-BE49-F238E27FC236}">
                <a16:creationId xmlns:a16="http://schemas.microsoft.com/office/drawing/2014/main" id="{3B6C02E5-759D-4E28-AA6C-38ADA8F5F9A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9" name="Line 112">
            <a:extLst>
              <a:ext uri="{FF2B5EF4-FFF2-40B4-BE49-F238E27FC236}">
                <a16:creationId xmlns:a16="http://schemas.microsoft.com/office/drawing/2014/main" id="{E937EE43-EEF1-414F-9721-76373765BB8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90" name="Group 113">
          <a:extLst>
            <a:ext uri="{FF2B5EF4-FFF2-40B4-BE49-F238E27FC236}">
              <a16:creationId xmlns:a16="http://schemas.microsoft.com/office/drawing/2014/main" id="{AF541C65-C812-4920-99B6-6ED0AFE194D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91" name="Line 114">
            <a:extLst>
              <a:ext uri="{FF2B5EF4-FFF2-40B4-BE49-F238E27FC236}">
                <a16:creationId xmlns:a16="http://schemas.microsoft.com/office/drawing/2014/main" id="{32BAA15C-2ED6-4F65-A34F-CDE82CCE403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" name="Line 115">
            <a:extLst>
              <a:ext uri="{FF2B5EF4-FFF2-40B4-BE49-F238E27FC236}">
                <a16:creationId xmlns:a16="http://schemas.microsoft.com/office/drawing/2014/main" id="{3B031644-D402-4E34-874C-A4E3CF47817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3" name="Line 116">
            <a:extLst>
              <a:ext uri="{FF2B5EF4-FFF2-40B4-BE49-F238E27FC236}">
                <a16:creationId xmlns:a16="http://schemas.microsoft.com/office/drawing/2014/main" id="{8AF58904-406C-410F-8EB4-E9AE7286675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94" name="Group 117">
          <a:extLst>
            <a:ext uri="{FF2B5EF4-FFF2-40B4-BE49-F238E27FC236}">
              <a16:creationId xmlns:a16="http://schemas.microsoft.com/office/drawing/2014/main" id="{DAF37216-0611-43E0-AB9F-5971427D273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95" name="Line 118">
            <a:extLst>
              <a:ext uri="{FF2B5EF4-FFF2-40B4-BE49-F238E27FC236}">
                <a16:creationId xmlns:a16="http://schemas.microsoft.com/office/drawing/2014/main" id="{0A398BA1-B8E7-4DC6-9095-4907937B1C9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6" name="Line 119">
            <a:extLst>
              <a:ext uri="{FF2B5EF4-FFF2-40B4-BE49-F238E27FC236}">
                <a16:creationId xmlns:a16="http://schemas.microsoft.com/office/drawing/2014/main" id="{CCC708D4-EE15-4ED0-8755-7B2BEC2F6F8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7" name="Line 120">
            <a:extLst>
              <a:ext uri="{FF2B5EF4-FFF2-40B4-BE49-F238E27FC236}">
                <a16:creationId xmlns:a16="http://schemas.microsoft.com/office/drawing/2014/main" id="{1DF539F8-2E53-4643-9EAC-79EF91F2682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698" name="Group 121">
          <a:extLst>
            <a:ext uri="{FF2B5EF4-FFF2-40B4-BE49-F238E27FC236}">
              <a16:creationId xmlns:a16="http://schemas.microsoft.com/office/drawing/2014/main" id="{0910DF0B-98C9-4807-AE21-E79D8F2F7FF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699" name="Line 122">
            <a:extLst>
              <a:ext uri="{FF2B5EF4-FFF2-40B4-BE49-F238E27FC236}">
                <a16:creationId xmlns:a16="http://schemas.microsoft.com/office/drawing/2014/main" id="{EA67603F-A009-4CFD-9B7C-376348A84A7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0" name="Line 123">
            <a:extLst>
              <a:ext uri="{FF2B5EF4-FFF2-40B4-BE49-F238E27FC236}">
                <a16:creationId xmlns:a16="http://schemas.microsoft.com/office/drawing/2014/main" id="{43250A73-1E5B-4A35-9582-48C19FC654B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1" name="Line 124">
            <a:extLst>
              <a:ext uri="{FF2B5EF4-FFF2-40B4-BE49-F238E27FC236}">
                <a16:creationId xmlns:a16="http://schemas.microsoft.com/office/drawing/2014/main" id="{6A30055B-A539-4AAB-8CC8-EAB0C9A3544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02" name="Group 125">
          <a:extLst>
            <a:ext uri="{FF2B5EF4-FFF2-40B4-BE49-F238E27FC236}">
              <a16:creationId xmlns:a16="http://schemas.microsoft.com/office/drawing/2014/main" id="{D9357D16-FC36-4775-8D03-6FE36F8D416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03" name="Line 126">
            <a:extLst>
              <a:ext uri="{FF2B5EF4-FFF2-40B4-BE49-F238E27FC236}">
                <a16:creationId xmlns:a16="http://schemas.microsoft.com/office/drawing/2014/main" id="{09D3B91A-EB12-4863-AED8-17F48F9C46C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4" name="Line 127">
            <a:extLst>
              <a:ext uri="{FF2B5EF4-FFF2-40B4-BE49-F238E27FC236}">
                <a16:creationId xmlns:a16="http://schemas.microsoft.com/office/drawing/2014/main" id="{2ACB6D56-8A6A-4EF1-AD3F-1BB08AB2212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5" name="Line 128">
            <a:extLst>
              <a:ext uri="{FF2B5EF4-FFF2-40B4-BE49-F238E27FC236}">
                <a16:creationId xmlns:a16="http://schemas.microsoft.com/office/drawing/2014/main" id="{15E83F16-6457-4F0C-B302-AD8FDA6F38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06" name="Group 129">
          <a:extLst>
            <a:ext uri="{FF2B5EF4-FFF2-40B4-BE49-F238E27FC236}">
              <a16:creationId xmlns:a16="http://schemas.microsoft.com/office/drawing/2014/main" id="{D8877CF8-B892-4E43-A968-C329C40AEAB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07" name="Line 130">
            <a:extLst>
              <a:ext uri="{FF2B5EF4-FFF2-40B4-BE49-F238E27FC236}">
                <a16:creationId xmlns:a16="http://schemas.microsoft.com/office/drawing/2014/main" id="{6BC39C93-6A0F-456F-9EFF-B9E34BA9BD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8" name="Line 131">
            <a:extLst>
              <a:ext uri="{FF2B5EF4-FFF2-40B4-BE49-F238E27FC236}">
                <a16:creationId xmlns:a16="http://schemas.microsoft.com/office/drawing/2014/main" id="{3A2494F4-0950-4FFC-8D74-666A990BCB3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9" name="Line 132">
            <a:extLst>
              <a:ext uri="{FF2B5EF4-FFF2-40B4-BE49-F238E27FC236}">
                <a16:creationId xmlns:a16="http://schemas.microsoft.com/office/drawing/2014/main" id="{B90EFB65-0752-4EEC-8D47-ABDADAD8C15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10" name="Group 133">
          <a:extLst>
            <a:ext uri="{FF2B5EF4-FFF2-40B4-BE49-F238E27FC236}">
              <a16:creationId xmlns:a16="http://schemas.microsoft.com/office/drawing/2014/main" id="{B92CD049-FECB-4F18-8F35-53931C96EEA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11" name="Line 134">
            <a:extLst>
              <a:ext uri="{FF2B5EF4-FFF2-40B4-BE49-F238E27FC236}">
                <a16:creationId xmlns:a16="http://schemas.microsoft.com/office/drawing/2014/main" id="{A9D99957-12CA-440F-8AD3-AD1C6D8BC92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2" name="Line 135">
            <a:extLst>
              <a:ext uri="{FF2B5EF4-FFF2-40B4-BE49-F238E27FC236}">
                <a16:creationId xmlns:a16="http://schemas.microsoft.com/office/drawing/2014/main" id="{FE8C32E8-2113-408F-BB15-4B0AF06FC93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3" name="Line 136">
            <a:extLst>
              <a:ext uri="{FF2B5EF4-FFF2-40B4-BE49-F238E27FC236}">
                <a16:creationId xmlns:a16="http://schemas.microsoft.com/office/drawing/2014/main" id="{00257736-1902-415D-9BA7-F429B2B2B2F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14" name="Group 137">
          <a:extLst>
            <a:ext uri="{FF2B5EF4-FFF2-40B4-BE49-F238E27FC236}">
              <a16:creationId xmlns:a16="http://schemas.microsoft.com/office/drawing/2014/main" id="{2E16C44A-54D0-4CAF-BCAD-65BFD24F95E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15" name="Line 138">
            <a:extLst>
              <a:ext uri="{FF2B5EF4-FFF2-40B4-BE49-F238E27FC236}">
                <a16:creationId xmlns:a16="http://schemas.microsoft.com/office/drawing/2014/main" id="{1DF35B44-97F7-4C21-88D0-E67074EB436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6" name="Line 139">
            <a:extLst>
              <a:ext uri="{FF2B5EF4-FFF2-40B4-BE49-F238E27FC236}">
                <a16:creationId xmlns:a16="http://schemas.microsoft.com/office/drawing/2014/main" id="{71ECE5A0-D0A3-4DB3-B007-D3399BDE6EE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7" name="Line 140">
            <a:extLst>
              <a:ext uri="{FF2B5EF4-FFF2-40B4-BE49-F238E27FC236}">
                <a16:creationId xmlns:a16="http://schemas.microsoft.com/office/drawing/2014/main" id="{C6F6E563-C48D-4B56-BC78-22BF1B661A0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18" name="Group 141">
          <a:extLst>
            <a:ext uri="{FF2B5EF4-FFF2-40B4-BE49-F238E27FC236}">
              <a16:creationId xmlns:a16="http://schemas.microsoft.com/office/drawing/2014/main" id="{7DB4F08B-35BF-43CD-9727-BDC5623E96A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19" name="Line 142">
            <a:extLst>
              <a:ext uri="{FF2B5EF4-FFF2-40B4-BE49-F238E27FC236}">
                <a16:creationId xmlns:a16="http://schemas.microsoft.com/office/drawing/2014/main" id="{61D8494C-6558-41EC-8483-C9D31B54739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" name="Line 143">
            <a:extLst>
              <a:ext uri="{FF2B5EF4-FFF2-40B4-BE49-F238E27FC236}">
                <a16:creationId xmlns:a16="http://schemas.microsoft.com/office/drawing/2014/main" id="{FC9FB9E6-23D0-4F91-A6F8-EEAFDAD090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" name="Line 144">
            <a:extLst>
              <a:ext uri="{FF2B5EF4-FFF2-40B4-BE49-F238E27FC236}">
                <a16:creationId xmlns:a16="http://schemas.microsoft.com/office/drawing/2014/main" id="{632782F8-740C-49E2-B4CA-61544EBB5B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22" name="Group 145">
          <a:extLst>
            <a:ext uri="{FF2B5EF4-FFF2-40B4-BE49-F238E27FC236}">
              <a16:creationId xmlns:a16="http://schemas.microsoft.com/office/drawing/2014/main" id="{B8C810C5-3D0F-422B-92BF-77FAA6BDA11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23" name="Line 146">
            <a:extLst>
              <a:ext uri="{FF2B5EF4-FFF2-40B4-BE49-F238E27FC236}">
                <a16:creationId xmlns:a16="http://schemas.microsoft.com/office/drawing/2014/main" id="{4F61DB7A-B1A7-4F66-9C6E-7086A4F0EEC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4" name="Line 147">
            <a:extLst>
              <a:ext uri="{FF2B5EF4-FFF2-40B4-BE49-F238E27FC236}">
                <a16:creationId xmlns:a16="http://schemas.microsoft.com/office/drawing/2014/main" id="{D5858997-6FB3-4C05-87FF-A1AE03FB6B2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5" name="Line 148">
            <a:extLst>
              <a:ext uri="{FF2B5EF4-FFF2-40B4-BE49-F238E27FC236}">
                <a16:creationId xmlns:a16="http://schemas.microsoft.com/office/drawing/2014/main" id="{DDBC0DD9-1B8D-495C-A7BD-25C41BB66EB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26" name="Group 149">
          <a:extLst>
            <a:ext uri="{FF2B5EF4-FFF2-40B4-BE49-F238E27FC236}">
              <a16:creationId xmlns:a16="http://schemas.microsoft.com/office/drawing/2014/main" id="{7656359D-2F14-4367-9D67-170D735178B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27" name="Line 150">
            <a:extLst>
              <a:ext uri="{FF2B5EF4-FFF2-40B4-BE49-F238E27FC236}">
                <a16:creationId xmlns:a16="http://schemas.microsoft.com/office/drawing/2014/main" id="{85831C29-8CD1-41BF-8777-5D41B4DF5D5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8" name="Line 151">
            <a:extLst>
              <a:ext uri="{FF2B5EF4-FFF2-40B4-BE49-F238E27FC236}">
                <a16:creationId xmlns:a16="http://schemas.microsoft.com/office/drawing/2014/main" id="{2C080D18-9DB2-40E9-A5BA-6BC1B8BE44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9" name="Line 152">
            <a:extLst>
              <a:ext uri="{FF2B5EF4-FFF2-40B4-BE49-F238E27FC236}">
                <a16:creationId xmlns:a16="http://schemas.microsoft.com/office/drawing/2014/main" id="{12F1A8DB-4C94-4B45-8134-820839E9D5C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30" name="Group 153">
          <a:extLst>
            <a:ext uri="{FF2B5EF4-FFF2-40B4-BE49-F238E27FC236}">
              <a16:creationId xmlns:a16="http://schemas.microsoft.com/office/drawing/2014/main" id="{8E4D9517-268B-444F-BBF7-BD1C71D1135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31" name="Line 154">
            <a:extLst>
              <a:ext uri="{FF2B5EF4-FFF2-40B4-BE49-F238E27FC236}">
                <a16:creationId xmlns:a16="http://schemas.microsoft.com/office/drawing/2014/main" id="{4822B6A0-071B-4DE2-9085-74E0207A17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2" name="Line 155">
            <a:extLst>
              <a:ext uri="{FF2B5EF4-FFF2-40B4-BE49-F238E27FC236}">
                <a16:creationId xmlns:a16="http://schemas.microsoft.com/office/drawing/2014/main" id="{4A1F8375-2E25-4E77-94E5-8EEDA3F89DE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3" name="Line 156">
            <a:extLst>
              <a:ext uri="{FF2B5EF4-FFF2-40B4-BE49-F238E27FC236}">
                <a16:creationId xmlns:a16="http://schemas.microsoft.com/office/drawing/2014/main" id="{583B1E8C-935F-4913-933A-1B1FD414742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34" name="Group 157">
          <a:extLst>
            <a:ext uri="{FF2B5EF4-FFF2-40B4-BE49-F238E27FC236}">
              <a16:creationId xmlns:a16="http://schemas.microsoft.com/office/drawing/2014/main" id="{2F5BDC69-BDD6-49FE-B47D-701F9D150DA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35" name="Line 158">
            <a:extLst>
              <a:ext uri="{FF2B5EF4-FFF2-40B4-BE49-F238E27FC236}">
                <a16:creationId xmlns:a16="http://schemas.microsoft.com/office/drawing/2014/main" id="{5C5F3BD9-862B-4EEE-B1BB-19999757E6C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6" name="Line 159">
            <a:extLst>
              <a:ext uri="{FF2B5EF4-FFF2-40B4-BE49-F238E27FC236}">
                <a16:creationId xmlns:a16="http://schemas.microsoft.com/office/drawing/2014/main" id="{F3629F71-53A4-475C-BDDC-1F398039A2D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7" name="Line 160">
            <a:extLst>
              <a:ext uri="{FF2B5EF4-FFF2-40B4-BE49-F238E27FC236}">
                <a16:creationId xmlns:a16="http://schemas.microsoft.com/office/drawing/2014/main" id="{202B03C6-8BC6-49F3-9424-BA49CE4B5C4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38" name="Group 161">
          <a:extLst>
            <a:ext uri="{FF2B5EF4-FFF2-40B4-BE49-F238E27FC236}">
              <a16:creationId xmlns:a16="http://schemas.microsoft.com/office/drawing/2014/main" id="{8B5921B6-B605-4A89-9421-94D16BC3B4C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39" name="Line 162">
            <a:extLst>
              <a:ext uri="{FF2B5EF4-FFF2-40B4-BE49-F238E27FC236}">
                <a16:creationId xmlns:a16="http://schemas.microsoft.com/office/drawing/2014/main" id="{B6396530-DB6D-453A-847D-62DBE6FCC47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0" name="Line 163">
            <a:extLst>
              <a:ext uri="{FF2B5EF4-FFF2-40B4-BE49-F238E27FC236}">
                <a16:creationId xmlns:a16="http://schemas.microsoft.com/office/drawing/2014/main" id="{F07E08EB-57DE-4155-A40D-8BD0C2C2D5D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1" name="Line 164">
            <a:extLst>
              <a:ext uri="{FF2B5EF4-FFF2-40B4-BE49-F238E27FC236}">
                <a16:creationId xmlns:a16="http://schemas.microsoft.com/office/drawing/2014/main" id="{3CC33428-AAF2-4AB5-B0F4-D234A1C2585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42" name="Group 165">
          <a:extLst>
            <a:ext uri="{FF2B5EF4-FFF2-40B4-BE49-F238E27FC236}">
              <a16:creationId xmlns:a16="http://schemas.microsoft.com/office/drawing/2014/main" id="{4558621F-7C86-4C57-9054-2558240E1F3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43" name="Line 166">
            <a:extLst>
              <a:ext uri="{FF2B5EF4-FFF2-40B4-BE49-F238E27FC236}">
                <a16:creationId xmlns:a16="http://schemas.microsoft.com/office/drawing/2014/main" id="{A63B19E6-DEEE-4D4F-9ADC-6480BC7E374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4" name="Line 167">
            <a:extLst>
              <a:ext uri="{FF2B5EF4-FFF2-40B4-BE49-F238E27FC236}">
                <a16:creationId xmlns:a16="http://schemas.microsoft.com/office/drawing/2014/main" id="{5F1D540E-3DB6-4CFF-AB08-751AAC7C058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5" name="Line 168">
            <a:extLst>
              <a:ext uri="{FF2B5EF4-FFF2-40B4-BE49-F238E27FC236}">
                <a16:creationId xmlns:a16="http://schemas.microsoft.com/office/drawing/2014/main" id="{46D98512-F060-4305-915D-45799FE1CCD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46" name="Group 169">
          <a:extLst>
            <a:ext uri="{FF2B5EF4-FFF2-40B4-BE49-F238E27FC236}">
              <a16:creationId xmlns:a16="http://schemas.microsoft.com/office/drawing/2014/main" id="{F043C53A-E1C3-472B-ADFD-48CC13908A8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47" name="Line 170">
            <a:extLst>
              <a:ext uri="{FF2B5EF4-FFF2-40B4-BE49-F238E27FC236}">
                <a16:creationId xmlns:a16="http://schemas.microsoft.com/office/drawing/2014/main" id="{5F71C874-939A-4767-8174-4398FD1AC2A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8" name="Line 171">
            <a:extLst>
              <a:ext uri="{FF2B5EF4-FFF2-40B4-BE49-F238E27FC236}">
                <a16:creationId xmlns:a16="http://schemas.microsoft.com/office/drawing/2014/main" id="{AEBAE90B-30C7-4B7D-9612-CAD0E5BE0EE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9" name="Line 172">
            <a:extLst>
              <a:ext uri="{FF2B5EF4-FFF2-40B4-BE49-F238E27FC236}">
                <a16:creationId xmlns:a16="http://schemas.microsoft.com/office/drawing/2014/main" id="{1C57E696-FFCC-4DF8-ADB9-B4F7ABD931A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50" name="Group 173">
          <a:extLst>
            <a:ext uri="{FF2B5EF4-FFF2-40B4-BE49-F238E27FC236}">
              <a16:creationId xmlns:a16="http://schemas.microsoft.com/office/drawing/2014/main" id="{5B47648E-BBAF-4737-9246-164069DB3EF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51" name="Line 174">
            <a:extLst>
              <a:ext uri="{FF2B5EF4-FFF2-40B4-BE49-F238E27FC236}">
                <a16:creationId xmlns:a16="http://schemas.microsoft.com/office/drawing/2014/main" id="{BA0A307F-3FE4-4C99-9164-FB3560C3BC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2" name="Line 175">
            <a:extLst>
              <a:ext uri="{FF2B5EF4-FFF2-40B4-BE49-F238E27FC236}">
                <a16:creationId xmlns:a16="http://schemas.microsoft.com/office/drawing/2014/main" id="{DC7CABEC-AD3B-4D1A-A270-A47601020C6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3" name="Line 176">
            <a:extLst>
              <a:ext uri="{FF2B5EF4-FFF2-40B4-BE49-F238E27FC236}">
                <a16:creationId xmlns:a16="http://schemas.microsoft.com/office/drawing/2014/main" id="{B1D0745C-75A5-41C3-9415-605D1711B96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54" name="Group 177">
          <a:extLst>
            <a:ext uri="{FF2B5EF4-FFF2-40B4-BE49-F238E27FC236}">
              <a16:creationId xmlns:a16="http://schemas.microsoft.com/office/drawing/2014/main" id="{5AB212B6-071F-4957-820C-9C7B7E834DA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55" name="Line 178">
            <a:extLst>
              <a:ext uri="{FF2B5EF4-FFF2-40B4-BE49-F238E27FC236}">
                <a16:creationId xmlns:a16="http://schemas.microsoft.com/office/drawing/2014/main" id="{465915F1-20E5-4347-9E58-16C116C5ADA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6" name="Line 179">
            <a:extLst>
              <a:ext uri="{FF2B5EF4-FFF2-40B4-BE49-F238E27FC236}">
                <a16:creationId xmlns:a16="http://schemas.microsoft.com/office/drawing/2014/main" id="{51362632-DEE3-49F9-8A1D-0D91CC6DE38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7" name="Line 180">
            <a:extLst>
              <a:ext uri="{FF2B5EF4-FFF2-40B4-BE49-F238E27FC236}">
                <a16:creationId xmlns:a16="http://schemas.microsoft.com/office/drawing/2014/main" id="{C2F6C81E-CB71-4D99-A297-ACBBA4E713A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58" name="Group 181">
          <a:extLst>
            <a:ext uri="{FF2B5EF4-FFF2-40B4-BE49-F238E27FC236}">
              <a16:creationId xmlns:a16="http://schemas.microsoft.com/office/drawing/2014/main" id="{F8675DFD-5039-402D-A113-0AB02A7FA39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59" name="Line 182">
            <a:extLst>
              <a:ext uri="{FF2B5EF4-FFF2-40B4-BE49-F238E27FC236}">
                <a16:creationId xmlns:a16="http://schemas.microsoft.com/office/drawing/2014/main" id="{FE4E3F0D-3A47-41B9-8A0A-141EDCCD18B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0" name="Line 183">
            <a:extLst>
              <a:ext uri="{FF2B5EF4-FFF2-40B4-BE49-F238E27FC236}">
                <a16:creationId xmlns:a16="http://schemas.microsoft.com/office/drawing/2014/main" id="{7D907E39-C1BC-4558-B312-130DF859532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1" name="Line 184">
            <a:extLst>
              <a:ext uri="{FF2B5EF4-FFF2-40B4-BE49-F238E27FC236}">
                <a16:creationId xmlns:a16="http://schemas.microsoft.com/office/drawing/2014/main" id="{9AC9AD9E-CB4A-4CA2-83EA-385C38EFD8A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62" name="Group 185">
          <a:extLst>
            <a:ext uri="{FF2B5EF4-FFF2-40B4-BE49-F238E27FC236}">
              <a16:creationId xmlns:a16="http://schemas.microsoft.com/office/drawing/2014/main" id="{FB720621-5085-4701-A57C-A0E04E99EF3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63" name="Line 186">
            <a:extLst>
              <a:ext uri="{FF2B5EF4-FFF2-40B4-BE49-F238E27FC236}">
                <a16:creationId xmlns:a16="http://schemas.microsoft.com/office/drawing/2014/main" id="{EB41C10B-654B-4DED-B1FD-30989D94727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4" name="Line 187">
            <a:extLst>
              <a:ext uri="{FF2B5EF4-FFF2-40B4-BE49-F238E27FC236}">
                <a16:creationId xmlns:a16="http://schemas.microsoft.com/office/drawing/2014/main" id="{FE12C36F-8B77-4D85-837C-A67B2E3C821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5" name="Line 188">
            <a:extLst>
              <a:ext uri="{FF2B5EF4-FFF2-40B4-BE49-F238E27FC236}">
                <a16:creationId xmlns:a16="http://schemas.microsoft.com/office/drawing/2014/main" id="{6084BDE3-C7E2-4925-9680-A82BED3E4F2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66" name="Group 189">
          <a:extLst>
            <a:ext uri="{FF2B5EF4-FFF2-40B4-BE49-F238E27FC236}">
              <a16:creationId xmlns:a16="http://schemas.microsoft.com/office/drawing/2014/main" id="{EB2EA2D5-609E-493E-8D2F-E0E9E6B50CD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67" name="Line 190">
            <a:extLst>
              <a:ext uri="{FF2B5EF4-FFF2-40B4-BE49-F238E27FC236}">
                <a16:creationId xmlns:a16="http://schemas.microsoft.com/office/drawing/2014/main" id="{E265285E-7394-4DDF-9431-09BAB53617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8" name="Line 191">
            <a:extLst>
              <a:ext uri="{FF2B5EF4-FFF2-40B4-BE49-F238E27FC236}">
                <a16:creationId xmlns:a16="http://schemas.microsoft.com/office/drawing/2014/main" id="{3AB7B19E-E5EF-4DF2-B62F-B033247E691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9" name="Line 192">
            <a:extLst>
              <a:ext uri="{FF2B5EF4-FFF2-40B4-BE49-F238E27FC236}">
                <a16:creationId xmlns:a16="http://schemas.microsoft.com/office/drawing/2014/main" id="{FED12454-017B-477B-8C23-37D6AB768D8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70" name="Group 193">
          <a:extLst>
            <a:ext uri="{FF2B5EF4-FFF2-40B4-BE49-F238E27FC236}">
              <a16:creationId xmlns:a16="http://schemas.microsoft.com/office/drawing/2014/main" id="{31EEFA25-F0FD-4173-831C-1C1A1306A9A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71" name="Line 194">
            <a:extLst>
              <a:ext uri="{FF2B5EF4-FFF2-40B4-BE49-F238E27FC236}">
                <a16:creationId xmlns:a16="http://schemas.microsoft.com/office/drawing/2014/main" id="{D1EB4914-90BD-4BFC-A27A-F31C957C5F5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2" name="Line 195">
            <a:extLst>
              <a:ext uri="{FF2B5EF4-FFF2-40B4-BE49-F238E27FC236}">
                <a16:creationId xmlns:a16="http://schemas.microsoft.com/office/drawing/2014/main" id="{86485A3F-E77B-484B-81D7-7C3DE4428E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3" name="Line 196">
            <a:extLst>
              <a:ext uri="{FF2B5EF4-FFF2-40B4-BE49-F238E27FC236}">
                <a16:creationId xmlns:a16="http://schemas.microsoft.com/office/drawing/2014/main" id="{127757A5-F69C-4BF2-AE8D-220F57F3A34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74" name="Group 197">
          <a:extLst>
            <a:ext uri="{FF2B5EF4-FFF2-40B4-BE49-F238E27FC236}">
              <a16:creationId xmlns:a16="http://schemas.microsoft.com/office/drawing/2014/main" id="{40E51E4F-B788-4E4C-A003-91945151124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75" name="Line 198">
            <a:extLst>
              <a:ext uri="{FF2B5EF4-FFF2-40B4-BE49-F238E27FC236}">
                <a16:creationId xmlns:a16="http://schemas.microsoft.com/office/drawing/2014/main" id="{F6F8F809-F7FF-4BA7-A1E8-57BBA25587C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6" name="Line 199">
            <a:extLst>
              <a:ext uri="{FF2B5EF4-FFF2-40B4-BE49-F238E27FC236}">
                <a16:creationId xmlns:a16="http://schemas.microsoft.com/office/drawing/2014/main" id="{C6D92EF1-5A37-4011-AF31-D87A75049FF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7" name="Line 200">
            <a:extLst>
              <a:ext uri="{FF2B5EF4-FFF2-40B4-BE49-F238E27FC236}">
                <a16:creationId xmlns:a16="http://schemas.microsoft.com/office/drawing/2014/main" id="{E62C750C-8C66-4C3A-B406-697269B46CD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78" name="Group 201">
          <a:extLst>
            <a:ext uri="{FF2B5EF4-FFF2-40B4-BE49-F238E27FC236}">
              <a16:creationId xmlns:a16="http://schemas.microsoft.com/office/drawing/2014/main" id="{D871CC8B-A8EE-47AB-BF0C-FB2E0B139A0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79" name="Line 202">
            <a:extLst>
              <a:ext uri="{FF2B5EF4-FFF2-40B4-BE49-F238E27FC236}">
                <a16:creationId xmlns:a16="http://schemas.microsoft.com/office/drawing/2014/main" id="{7707413C-CB10-4E93-BF80-9BD48F522F7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0" name="Line 203">
            <a:extLst>
              <a:ext uri="{FF2B5EF4-FFF2-40B4-BE49-F238E27FC236}">
                <a16:creationId xmlns:a16="http://schemas.microsoft.com/office/drawing/2014/main" id="{2D93BB2D-0990-45B7-A3DB-420B5BCFC6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1" name="Line 204">
            <a:extLst>
              <a:ext uri="{FF2B5EF4-FFF2-40B4-BE49-F238E27FC236}">
                <a16:creationId xmlns:a16="http://schemas.microsoft.com/office/drawing/2014/main" id="{A1D7798F-C029-4B24-8526-5D565B2078A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82" name="Group 205">
          <a:extLst>
            <a:ext uri="{FF2B5EF4-FFF2-40B4-BE49-F238E27FC236}">
              <a16:creationId xmlns:a16="http://schemas.microsoft.com/office/drawing/2014/main" id="{E37860BB-9E15-4EAF-B362-E0F55C0DDAB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83" name="Line 206">
            <a:extLst>
              <a:ext uri="{FF2B5EF4-FFF2-40B4-BE49-F238E27FC236}">
                <a16:creationId xmlns:a16="http://schemas.microsoft.com/office/drawing/2014/main" id="{55E5D618-FA0F-4CB9-9123-13B3EFCFFA0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4" name="Line 207">
            <a:extLst>
              <a:ext uri="{FF2B5EF4-FFF2-40B4-BE49-F238E27FC236}">
                <a16:creationId xmlns:a16="http://schemas.microsoft.com/office/drawing/2014/main" id="{A2D28C60-B48C-4E1B-90FF-564EA608947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5" name="Line 208">
            <a:extLst>
              <a:ext uri="{FF2B5EF4-FFF2-40B4-BE49-F238E27FC236}">
                <a16:creationId xmlns:a16="http://schemas.microsoft.com/office/drawing/2014/main" id="{DA922CC0-E1B4-4491-B975-09A6D0963CF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86" name="Group 209">
          <a:extLst>
            <a:ext uri="{FF2B5EF4-FFF2-40B4-BE49-F238E27FC236}">
              <a16:creationId xmlns:a16="http://schemas.microsoft.com/office/drawing/2014/main" id="{A692000B-ECBD-4507-B505-8896A0CBBE5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87" name="Line 210">
            <a:extLst>
              <a:ext uri="{FF2B5EF4-FFF2-40B4-BE49-F238E27FC236}">
                <a16:creationId xmlns:a16="http://schemas.microsoft.com/office/drawing/2014/main" id="{CC2AC87B-9C3C-47F5-A2F7-8CA2D7F6684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8" name="Line 211">
            <a:extLst>
              <a:ext uri="{FF2B5EF4-FFF2-40B4-BE49-F238E27FC236}">
                <a16:creationId xmlns:a16="http://schemas.microsoft.com/office/drawing/2014/main" id="{5601CEF9-4528-4081-B4EF-A962FA6F96E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9" name="Line 212">
            <a:extLst>
              <a:ext uri="{FF2B5EF4-FFF2-40B4-BE49-F238E27FC236}">
                <a16:creationId xmlns:a16="http://schemas.microsoft.com/office/drawing/2014/main" id="{8BE34459-51EA-439A-830C-E9E7517C8BF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90" name="Group 213">
          <a:extLst>
            <a:ext uri="{FF2B5EF4-FFF2-40B4-BE49-F238E27FC236}">
              <a16:creationId xmlns:a16="http://schemas.microsoft.com/office/drawing/2014/main" id="{75A583A9-E1FD-4A74-82D0-68E160FE396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91" name="Line 214">
            <a:extLst>
              <a:ext uri="{FF2B5EF4-FFF2-40B4-BE49-F238E27FC236}">
                <a16:creationId xmlns:a16="http://schemas.microsoft.com/office/drawing/2014/main" id="{3FB1B498-06AE-4972-B130-72CB06C8760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" name="Line 215">
            <a:extLst>
              <a:ext uri="{FF2B5EF4-FFF2-40B4-BE49-F238E27FC236}">
                <a16:creationId xmlns:a16="http://schemas.microsoft.com/office/drawing/2014/main" id="{61E26146-5A9A-49A1-AF34-C64AC330DB0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3" name="Line 216">
            <a:extLst>
              <a:ext uri="{FF2B5EF4-FFF2-40B4-BE49-F238E27FC236}">
                <a16:creationId xmlns:a16="http://schemas.microsoft.com/office/drawing/2014/main" id="{BEFEAC9E-E0E0-4618-8CE1-5E8EC523DF9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94" name="Group 217">
          <a:extLst>
            <a:ext uri="{FF2B5EF4-FFF2-40B4-BE49-F238E27FC236}">
              <a16:creationId xmlns:a16="http://schemas.microsoft.com/office/drawing/2014/main" id="{255C61A0-D87C-478B-A160-788BABD4CC6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95" name="Line 218">
            <a:extLst>
              <a:ext uri="{FF2B5EF4-FFF2-40B4-BE49-F238E27FC236}">
                <a16:creationId xmlns:a16="http://schemas.microsoft.com/office/drawing/2014/main" id="{2277E8D7-E964-4FA6-AA96-8CE91EF89F3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6" name="Line 219">
            <a:extLst>
              <a:ext uri="{FF2B5EF4-FFF2-40B4-BE49-F238E27FC236}">
                <a16:creationId xmlns:a16="http://schemas.microsoft.com/office/drawing/2014/main" id="{3F2C3D01-90DB-4134-981F-E07AC697EEF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7" name="Line 220">
            <a:extLst>
              <a:ext uri="{FF2B5EF4-FFF2-40B4-BE49-F238E27FC236}">
                <a16:creationId xmlns:a16="http://schemas.microsoft.com/office/drawing/2014/main" id="{C59E6953-2D6F-485A-AAE6-04CE7ACD697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798" name="Group 221">
          <a:extLst>
            <a:ext uri="{FF2B5EF4-FFF2-40B4-BE49-F238E27FC236}">
              <a16:creationId xmlns:a16="http://schemas.microsoft.com/office/drawing/2014/main" id="{08C9A291-4DA8-4375-9BAC-F1A2A6A2927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799" name="Line 222">
            <a:extLst>
              <a:ext uri="{FF2B5EF4-FFF2-40B4-BE49-F238E27FC236}">
                <a16:creationId xmlns:a16="http://schemas.microsoft.com/office/drawing/2014/main" id="{4F321843-61C9-4291-AD75-EC66BC2857D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0" name="Line 223">
            <a:extLst>
              <a:ext uri="{FF2B5EF4-FFF2-40B4-BE49-F238E27FC236}">
                <a16:creationId xmlns:a16="http://schemas.microsoft.com/office/drawing/2014/main" id="{C7663921-8867-4352-9080-9EF1823B2CA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1" name="Line 224">
            <a:extLst>
              <a:ext uri="{FF2B5EF4-FFF2-40B4-BE49-F238E27FC236}">
                <a16:creationId xmlns:a16="http://schemas.microsoft.com/office/drawing/2014/main" id="{9D536CBC-5919-4682-8DC0-17576FB2ABB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02" name="Group 225">
          <a:extLst>
            <a:ext uri="{FF2B5EF4-FFF2-40B4-BE49-F238E27FC236}">
              <a16:creationId xmlns:a16="http://schemas.microsoft.com/office/drawing/2014/main" id="{A32ADC94-F15E-4D37-9FEB-F1FE9AFDAA1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03" name="Line 226">
            <a:extLst>
              <a:ext uri="{FF2B5EF4-FFF2-40B4-BE49-F238E27FC236}">
                <a16:creationId xmlns:a16="http://schemas.microsoft.com/office/drawing/2014/main" id="{F2A7F3AB-DAB2-492C-AFDB-1AA1E8CCDA7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4" name="Line 227">
            <a:extLst>
              <a:ext uri="{FF2B5EF4-FFF2-40B4-BE49-F238E27FC236}">
                <a16:creationId xmlns:a16="http://schemas.microsoft.com/office/drawing/2014/main" id="{A21D8507-6B7D-43EB-A5A4-07E92754E30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5" name="Line 228">
            <a:extLst>
              <a:ext uri="{FF2B5EF4-FFF2-40B4-BE49-F238E27FC236}">
                <a16:creationId xmlns:a16="http://schemas.microsoft.com/office/drawing/2014/main" id="{683114D9-655A-4187-AE04-187FC187F4F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06" name="Group 229">
          <a:extLst>
            <a:ext uri="{FF2B5EF4-FFF2-40B4-BE49-F238E27FC236}">
              <a16:creationId xmlns:a16="http://schemas.microsoft.com/office/drawing/2014/main" id="{0F758CF5-30AF-45B4-A069-8296DA62D50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07" name="Line 230">
            <a:extLst>
              <a:ext uri="{FF2B5EF4-FFF2-40B4-BE49-F238E27FC236}">
                <a16:creationId xmlns:a16="http://schemas.microsoft.com/office/drawing/2014/main" id="{ECF2F454-10A4-431E-A299-DE3E9F6F218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8" name="Line 231">
            <a:extLst>
              <a:ext uri="{FF2B5EF4-FFF2-40B4-BE49-F238E27FC236}">
                <a16:creationId xmlns:a16="http://schemas.microsoft.com/office/drawing/2014/main" id="{6D6FB3CB-239B-4886-95EF-8F350FAD062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9" name="Line 232">
            <a:extLst>
              <a:ext uri="{FF2B5EF4-FFF2-40B4-BE49-F238E27FC236}">
                <a16:creationId xmlns:a16="http://schemas.microsoft.com/office/drawing/2014/main" id="{C0605C44-455E-446E-B789-1C51F0C3C93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10" name="Group 233">
          <a:extLst>
            <a:ext uri="{FF2B5EF4-FFF2-40B4-BE49-F238E27FC236}">
              <a16:creationId xmlns:a16="http://schemas.microsoft.com/office/drawing/2014/main" id="{59E4386D-A52F-487A-BA09-7F0CD072209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11" name="Line 234">
            <a:extLst>
              <a:ext uri="{FF2B5EF4-FFF2-40B4-BE49-F238E27FC236}">
                <a16:creationId xmlns:a16="http://schemas.microsoft.com/office/drawing/2014/main" id="{CB392173-0D14-423C-B863-7647D4B150E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2" name="Line 235">
            <a:extLst>
              <a:ext uri="{FF2B5EF4-FFF2-40B4-BE49-F238E27FC236}">
                <a16:creationId xmlns:a16="http://schemas.microsoft.com/office/drawing/2014/main" id="{D7E46F9F-6888-44D7-A35E-82DB890C226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3" name="Line 236">
            <a:extLst>
              <a:ext uri="{FF2B5EF4-FFF2-40B4-BE49-F238E27FC236}">
                <a16:creationId xmlns:a16="http://schemas.microsoft.com/office/drawing/2014/main" id="{78A11E0B-6F4E-4C71-9CE5-55FE9B5FBDC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14" name="Group 237">
          <a:extLst>
            <a:ext uri="{FF2B5EF4-FFF2-40B4-BE49-F238E27FC236}">
              <a16:creationId xmlns:a16="http://schemas.microsoft.com/office/drawing/2014/main" id="{ECA58616-38E5-4621-BC38-4BEC8E41B6A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15" name="Line 238">
            <a:extLst>
              <a:ext uri="{FF2B5EF4-FFF2-40B4-BE49-F238E27FC236}">
                <a16:creationId xmlns:a16="http://schemas.microsoft.com/office/drawing/2014/main" id="{E2EC3031-D7BD-40B5-88D7-AB9BBAF778E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6" name="Line 239">
            <a:extLst>
              <a:ext uri="{FF2B5EF4-FFF2-40B4-BE49-F238E27FC236}">
                <a16:creationId xmlns:a16="http://schemas.microsoft.com/office/drawing/2014/main" id="{4AD1FA09-CF1B-46C7-9ABC-0A64A882B94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7" name="Line 240">
            <a:extLst>
              <a:ext uri="{FF2B5EF4-FFF2-40B4-BE49-F238E27FC236}">
                <a16:creationId xmlns:a16="http://schemas.microsoft.com/office/drawing/2014/main" id="{FD9A505D-9612-4C36-98F3-2FD9895D3E7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18" name="Group 241">
          <a:extLst>
            <a:ext uri="{FF2B5EF4-FFF2-40B4-BE49-F238E27FC236}">
              <a16:creationId xmlns:a16="http://schemas.microsoft.com/office/drawing/2014/main" id="{4D174117-25B7-4EDB-8FEB-EB96072FBCD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19" name="Line 242">
            <a:extLst>
              <a:ext uri="{FF2B5EF4-FFF2-40B4-BE49-F238E27FC236}">
                <a16:creationId xmlns:a16="http://schemas.microsoft.com/office/drawing/2014/main" id="{76DA2897-4060-4EBD-AAD6-F4FDF68BF3F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0" name="Line 243">
            <a:extLst>
              <a:ext uri="{FF2B5EF4-FFF2-40B4-BE49-F238E27FC236}">
                <a16:creationId xmlns:a16="http://schemas.microsoft.com/office/drawing/2014/main" id="{FA5098FE-B502-4888-8928-15F7C285C93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1" name="Line 244">
            <a:extLst>
              <a:ext uri="{FF2B5EF4-FFF2-40B4-BE49-F238E27FC236}">
                <a16:creationId xmlns:a16="http://schemas.microsoft.com/office/drawing/2014/main" id="{8E0ADF8B-630A-4B32-9D97-C77318CCAB0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22" name="Group 245">
          <a:extLst>
            <a:ext uri="{FF2B5EF4-FFF2-40B4-BE49-F238E27FC236}">
              <a16:creationId xmlns:a16="http://schemas.microsoft.com/office/drawing/2014/main" id="{D22B7D93-2422-4F2F-B532-6A6F0D65909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23" name="Line 246">
            <a:extLst>
              <a:ext uri="{FF2B5EF4-FFF2-40B4-BE49-F238E27FC236}">
                <a16:creationId xmlns:a16="http://schemas.microsoft.com/office/drawing/2014/main" id="{5A286A9A-93CE-4E2E-B77F-3F6F372996F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" name="Line 247">
            <a:extLst>
              <a:ext uri="{FF2B5EF4-FFF2-40B4-BE49-F238E27FC236}">
                <a16:creationId xmlns:a16="http://schemas.microsoft.com/office/drawing/2014/main" id="{BFF17A68-AEE1-4488-A398-5B0362EB060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5" name="Line 248">
            <a:extLst>
              <a:ext uri="{FF2B5EF4-FFF2-40B4-BE49-F238E27FC236}">
                <a16:creationId xmlns:a16="http://schemas.microsoft.com/office/drawing/2014/main" id="{07F4AD66-E73D-4CE3-9901-424B506A616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26" name="Group 249">
          <a:extLst>
            <a:ext uri="{FF2B5EF4-FFF2-40B4-BE49-F238E27FC236}">
              <a16:creationId xmlns:a16="http://schemas.microsoft.com/office/drawing/2014/main" id="{CB0B27D2-296E-42CA-934C-5C84B1B6AE7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27" name="Line 250">
            <a:extLst>
              <a:ext uri="{FF2B5EF4-FFF2-40B4-BE49-F238E27FC236}">
                <a16:creationId xmlns:a16="http://schemas.microsoft.com/office/drawing/2014/main" id="{59772126-0D82-410C-8247-72B3AEB07A2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8" name="Line 251">
            <a:extLst>
              <a:ext uri="{FF2B5EF4-FFF2-40B4-BE49-F238E27FC236}">
                <a16:creationId xmlns:a16="http://schemas.microsoft.com/office/drawing/2014/main" id="{0062611E-A489-4FAF-A2E7-8FCFD708652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9" name="Line 252">
            <a:extLst>
              <a:ext uri="{FF2B5EF4-FFF2-40B4-BE49-F238E27FC236}">
                <a16:creationId xmlns:a16="http://schemas.microsoft.com/office/drawing/2014/main" id="{C210EDCF-889C-4D64-B77A-BB629A402FE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30" name="Group 253">
          <a:extLst>
            <a:ext uri="{FF2B5EF4-FFF2-40B4-BE49-F238E27FC236}">
              <a16:creationId xmlns:a16="http://schemas.microsoft.com/office/drawing/2014/main" id="{FF0D1542-71F4-4385-9AB7-C0C61DF2412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31" name="Line 254">
            <a:extLst>
              <a:ext uri="{FF2B5EF4-FFF2-40B4-BE49-F238E27FC236}">
                <a16:creationId xmlns:a16="http://schemas.microsoft.com/office/drawing/2014/main" id="{30B034F7-FB6B-4373-AE85-C959724D5DB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2" name="Line 255">
            <a:extLst>
              <a:ext uri="{FF2B5EF4-FFF2-40B4-BE49-F238E27FC236}">
                <a16:creationId xmlns:a16="http://schemas.microsoft.com/office/drawing/2014/main" id="{615399CD-267E-44F4-AEDE-66E13A13A0E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3" name="Line 256">
            <a:extLst>
              <a:ext uri="{FF2B5EF4-FFF2-40B4-BE49-F238E27FC236}">
                <a16:creationId xmlns:a16="http://schemas.microsoft.com/office/drawing/2014/main" id="{00F24490-FFCA-4702-80B3-4389789DA76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34" name="Group 257">
          <a:extLst>
            <a:ext uri="{FF2B5EF4-FFF2-40B4-BE49-F238E27FC236}">
              <a16:creationId xmlns:a16="http://schemas.microsoft.com/office/drawing/2014/main" id="{4121EFB2-4010-4FDA-A1F6-7711A489E9C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35" name="Line 258">
            <a:extLst>
              <a:ext uri="{FF2B5EF4-FFF2-40B4-BE49-F238E27FC236}">
                <a16:creationId xmlns:a16="http://schemas.microsoft.com/office/drawing/2014/main" id="{65062D16-4748-43B8-B7A3-0370E67D761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6" name="Line 259">
            <a:extLst>
              <a:ext uri="{FF2B5EF4-FFF2-40B4-BE49-F238E27FC236}">
                <a16:creationId xmlns:a16="http://schemas.microsoft.com/office/drawing/2014/main" id="{3C4D8961-0842-42D4-916F-5BBD4968606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7" name="Line 260">
            <a:extLst>
              <a:ext uri="{FF2B5EF4-FFF2-40B4-BE49-F238E27FC236}">
                <a16:creationId xmlns:a16="http://schemas.microsoft.com/office/drawing/2014/main" id="{4A224DF3-C8BE-4B6F-A9A3-EC9DBC1E04A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38" name="Group 261">
          <a:extLst>
            <a:ext uri="{FF2B5EF4-FFF2-40B4-BE49-F238E27FC236}">
              <a16:creationId xmlns:a16="http://schemas.microsoft.com/office/drawing/2014/main" id="{7A0896E8-44C5-45E2-ADBC-DD4ACC2F1E8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39" name="Line 262">
            <a:extLst>
              <a:ext uri="{FF2B5EF4-FFF2-40B4-BE49-F238E27FC236}">
                <a16:creationId xmlns:a16="http://schemas.microsoft.com/office/drawing/2014/main" id="{4659379D-9333-43AC-9000-7CCA30903BF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0" name="Line 263">
            <a:extLst>
              <a:ext uri="{FF2B5EF4-FFF2-40B4-BE49-F238E27FC236}">
                <a16:creationId xmlns:a16="http://schemas.microsoft.com/office/drawing/2014/main" id="{F0963BB4-8BC0-4F1F-A14E-1E6B8628083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" name="Line 264">
            <a:extLst>
              <a:ext uri="{FF2B5EF4-FFF2-40B4-BE49-F238E27FC236}">
                <a16:creationId xmlns:a16="http://schemas.microsoft.com/office/drawing/2014/main" id="{867F02A1-BC7A-4530-BA64-BA4BD4C710C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42" name="Group 265">
          <a:extLst>
            <a:ext uri="{FF2B5EF4-FFF2-40B4-BE49-F238E27FC236}">
              <a16:creationId xmlns:a16="http://schemas.microsoft.com/office/drawing/2014/main" id="{C53D2F85-1466-43AC-B03E-45AB7ADCD3F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43" name="Line 266">
            <a:extLst>
              <a:ext uri="{FF2B5EF4-FFF2-40B4-BE49-F238E27FC236}">
                <a16:creationId xmlns:a16="http://schemas.microsoft.com/office/drawing/2014/main" id="{BC9527D5-580F-4031-B2CF-5327F27CC29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4" name="Line 267">
            <a:extLst>
              <a:ext uri="{FF2B5EF4-FFF2-40B4-BE49-F238E27FC236}">
                <a16:creationId xmlns:a16="http://schemas.microsoft.com/office/drawing/2014/main" id="{FD55D37F-652D-4FB1-9BB9-0FE42A814C9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5" name="Line 268">
            <a:extLst>
              <a:ext uri="{FF2B5EF4-FFF2-40B4-BE49-F238E27FC236}">
                <a16:creationId xmlns:a16="http://schemas.microsoft.com/office/drawing/2014/main" id="{B0C62982-54A5-4AEE-B085-429DFACA012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46" name="Group 269">
          <a:extLst>
            <a:ext uri="{FF2B5EF4-FFF2-40B4-BE49-F238E27FC236}">
              <a16:creationId xmlns:a16="http://schemas.microsoft.com/office/drawing/2014/main" id="{50E86E57-0F91-4157-B3C8-A64A6FEE7BC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47" name="Line 270">
            <a:extLst>
              <a:ext uri="{FF2B5EF4-FFF2-40B4-BE49-F238E27FC236}">
                <a16:creationId xmlns:a16="http://schemas.microsoft.com/office/drawing/2014/main" id="{B38190D0-D764-4549-AE84-FBA4BDECA06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8" name="Line 271">
            <a:extLst>
              <a:ext uri="{FF2B5EF4-FFF2-40B4-BE49-F238E27FC236}">
                <a16:creationId xmlns:a16="http://schemas.microsoft.com/office/drawing/2014/main" id="{AE7E6281-F2B6-4A99-87B0-9F388948515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9" name="Line 272">
            <a:extLst>
              <a:ext uri="{FF2B5EF4-FFF2-40B4-BE49-F238E27FC236}">
                <a16:creationId xmlns:a16="http://schemas.microsoft.com/office/drawing/2014/main" id="{46423010-2803-435A-AD00-A7DFA6B1F6D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50" name="Group 273">
          <a:extLst>
            <a:ext uri="{FF2B5EF4-FFF2-40B4-BE49-F238E27FC236}">
              <a16:creationId xmlns:a16="http://schemas.microsoft.com/office/drawing/2014/main" id="{ECBFD22B-E381-44C9-88B9-C014E19CC79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51" name="Line 274">
            <a:extLst>
              <a:ext uri="{FF2B5EF4-FFF2-40B4-BE49-F238E27FC236}">
                <a16:creationId xmlns:a16="http://schemas.microsoft.com/office/drawing/2014/main" id="{EA9DF51D-4104-4DEA-BB74-8EA66C0D679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2" name="Line 275">
            <a:extLst>
              <a:ext uri="{FF2B5EF4-FFF2-40B4-BE49-F238E27FC236}">
                <a16:creationId xmlns:a16="http://schemas.microsoft.com/office/drawing/2014/main" id="{164F31B6-D9C5-4B8C-A4AE-B20066CE862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3" name="Line 276">
            <a:extLst>
              <a:ext uri="{FF2B5EF4-FFF2-40B4-BE49-F238E27FC236}">
                <a16:creationId xmlns:a16="http://schemas.microsoft.com/office/drawing/2014/main" id="{8066312D-FE55-41A4-BF60-B7475995E55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54" name="Group 277">
          <a:extLst>
            <a:ext uri="{FF2B5EF4-FFF2-40B4-BE49-F238E27FC236}">
              <a16:creationId xmlns:a16="http://schemas.microsoft.com/office/drawing/2014/main" id="{495E2AE2-ED81-4DCF-ABC8-3628AA4E2C2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55" name="Line 278">
            <a:extLst>
              <a:ext uri="{FF2B5EF4-FFF2-40B4-BE49-F238E27FC236}">
                <a16:creationId xmlns:a16="http://schemas.microsoft.com/office/drawing/2014/main" id="{F1B6C404-92D4-4074-900D-9F1180A1521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6" name="Line 279">
            <a:extLst>
              <a:ext uri="{FF2B5EF4-FFF2-40B4-BE49-F238E27FC236}">
                <a16:creationId xmlns:a16="http://schemas.microsoft.com/office/drawing/2014/main" id="{ED463236-CC47-4947-AFF3-EDFCD058654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7" name="Line 280">
            <a:extLst>
              <a:ext uri="{FF2B5EF4-FFF2-40B4-BE49-F238E27FC236}">
                <a16:creationId xmlns:a16="http://schemas.microsoft.com/office/drawing/2014/main" id="{BED3EC8A-1A4F-46A1-BBD8-03449E8DD6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58" name="Group 281">
          <a:extLst>
            <a:ext uri="{FF2B5EF4-FFF2-40B4-BE49-F238E27FC236}">
              <a16:creationId xmlns:a16="http://schemas.microsoft.com/office/drawing/2014/main" id="{922A7FE6-7EDA-469D-8107-186A110E279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59" name="Line 282">
            <a:extLst>
              <a:ext uri="{FF2B5EF4-FFF2-40B4-BE49-F238E27FC236}">
                <a16:creationId xmlns:a16="http://schemas.microsoft.com/office/drawing/2014/main" id="{D3B571EA-D588-42A8-88D2-302E68F8FAD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0" name="Line 283">
            <a:extLst>
              <a:ext uri="{FF2B5EF4-FFF2-40B4-BE49-F238E27FC236}">
                <a16:creationId xmlns:a16="http://schemas.microsoft.com/office/drawing/2014/main" id="{47BE97C0-3E8C-4EA1-8014-1DF4EA6D11F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1" name="Line 284">
            <a:extLst>
              <a:ext uri="{FF2B5EF4-FFF2-40B4-BE49-F238E27FC236}">
                <a16:creationId xmlns:a16="http://schemas.microsoft.com/office/drawing/2014/main" id="{C7D943ED-C6DA-475C-9B31-9E8A66F143E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62" name="Group 285">
          <a:extLst>
            <a:ext uri="{FF2B5EF4-FFF2-40B4-BE49-F238E27FC236}">
              <a16:creationId xmlns:a16="http://schemas.microsoft.com/office/drawing/2014/main" id="{80943E51-B41A-4983-A241-F3FE08013C4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63" name="Line 286">
            <a:extLst>
              <a:ext uri="{FF2B5EF4-FFF2-40B4-BE49-F238E27FC236}">
                <a16:creationId xmlns:a16="http://schemas.microsoft.com/office/drawing/2014/main" id="{209B8C37-8ED4-4394-AEA6-086D64AF7FF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4" name="Line 287">
            <a:extLst>
              <a:ext uri="{FF2B5EF4-FFF2-40B4-BE49-F238E27FC236}">
                <a16:creationId xmlns:a16="http://schemas.microsoft.com/office/drawing/2014/main" id="{09B4325D-5B66-42C9-B24C-0C6824D6551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5" name="Line 288">
            <a:extLst>
              <a:ext uri="{FF2B5EF4-FFF2-40B4-BE49-F238E27FC236}">
                <a16:creationId xmlns:a16="http://schemas.microsoft.com/office/drawing/2014/main" id="{05242FDA-5F95-4D2E-BC03-5D110A2AFEE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66" name="Group 289">
          <a:extLst>
            <a:ext uri="{FF2B5EF4-FFF2-40B4-BE49-F238E27FC236}">
              <a16:creationId xmlns:a16="http://schemas.microsoft.com/office/drawing/2014/main" id="{D1CF3E78-4F4F-4663-B93F-30EC9257CF6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67" name="Line 290">
            <a:extLst>
              <a:ext uri="{FF2B5EF4-FFF2-40B4-BE49-F238E27FC236}">
                <a16:creationId xmlns:a16="http://schemas.microsoft.com/office/drawing/2014/main" id="{72845E7A-4642-437D-BEEB-CBDE64588AA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8" name="Line 291">
            <a:extLst>
              <a:ext uri="{FF2B5EF4-FFF2-40B4-BE49-F238E27FC236}">
                <a16:creationId xmlns:a16="http://schemas.microsoft.com/office/drawing/2014/main" id="{6B64B8FB-BCA3-49C0-A1E1-5D01B3D3F08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9" name="Line 292">
            <a:extLst>
              <a:ext uri="{FF2B5EF4-FFF2-40B4-BE49-F238E27FC236}">
                <a16:creationId xmlns:a16="http://schemas.microsoft.com/office/drawing/2014/main" id="{6ACEB779-ADE6-49AB-8C49-E4D925053D3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70" name="Group 293">
          <a:extLst>
            <a:ext uri="{FF2B5EF4-FFF2-40B4-BE49-F238E27FC236}">
              <a16:creationId xmlns:a16="http://schemas.microsoft.com/office/drawing/2014/main" id="{693C91C3-1B8C-4C99-A4D0-19922BB4359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71" name="Line 294">
            <a:extLst>
              <a:ext uri="{FF2B5EF4-FFF2-40B4-BE49-F238E27FC236}">
                <a16:creationId xmlns:a16="http://schemas.microsoft.com/office/drawing/2014/main" id="{758D2E85-8ABE-4476-9A11-E90DF8971D6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2" name="Line 295">
            <a:extLst>
              <a:ext uri="{FF2B5EF4-FFF2-40B4-BE49-F238E27FC236}">
                <a16:creationId xmlns:a16="http://schemas.microsoft.com/office/drawing/2014/main" id="{84BF740F-E792-4F65-A175-700733404F1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3" name="Line 296">
            <a:extLst>
              <a:ext uri="{FF2B5EF4-FFF2-40B4-BE49-F238E27FC236}">
                <a16:creationId xmlns:a16="http://schemas.microsoft.com/office/drawing/2014/main" id="{93899BA3-A562-4D2A-BEFE-06592B5213B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74" name="Group 297">
          <a:extLst>
            <a:ext uri="{FF2B5EF4-FFF2-40B4-BE49-F238E27FC236}">
              <a16:creationId xmlns:a16="http://schemas.microsoft.com/office/drawing/2014/main" id="{354D4C9E-3F4A-4B16-AEB7-0C2409FD784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75" name="Line 298">
            <a:extLst>
              <a:ext uri="{FF2B5EF4-FFF2-40B4-BE49-F238E27FC236}">
                <a16:creationId xmlns:a16="http://schemas.microsoft.com/office/drawing/2014/main" id="{00BA6788-99C3-4213-B77E-122946FC9DC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6" name="Line 299">
            <a:extLst>
              <a:ext uri="{FF2B5EF4-FFF2-40B4-BE49-F238E27FC236}">
                <a16:creationId xmlns:a16="http://schemas.microsoft.com/office/drawing/2014/main" id="{D56983DF-3BF4-4B9E-8A66-91DF807B8BC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7" name="Line 300">
            <a:extLst>
              <a:ext uri="{FF2B5EF4-FFF2-40B4-BE49-F238E27FC236}">
                <a16:creationId xmlns:a16="http://schemas.microsoft.com/office/drawing/2014/main" id="{4E015C17-18DB-4FF8-A00A-7BFA0392A56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78" name="Group 301">
          <a:extLst>
            <a:ext uri="{FF2B5EF4-FFF2-40B4-BE49-F238E27FC236}">
              <a16:creationId xmlns:a16="http://schemas.microsoft.com/office/drawing/2014/main" id="{66776494-C633-4BE8-AD9F-081C7EA2561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79" name="Line 302">
            <a:extLst>
              <a:ext uri="{FF2B5EF4-FFF2-40B4-BE49-F238E27FC236}">
                <a16:creationId xmlns:a16="http://schemas.microsoft.com/office/drawing/2014/main" id="{0A345CBC-EC4D-4C91-B241-4CA18A1C5B7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0" name="Line 303">
            <a:extLst>
              <a:ext uri="{FF2B5EF4-FFF2-40B4-BE49-F238E27FC236}">
                <a16:creationId xmlns:a16="http://schemas.microsoft.com/office/drawing/2014/main" id="{18BCC6AA-C0BF-49BD-B64B-2603143A988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1" name="Line 304">
            <a:extLst>
              <a:ext uri="{FF2B5EF4-FFF2-40B4-BE49-F238E27FC236}">
                <a16:creationId xmlns:a16="http://schemas.microsoft.com/office/drawing/2014/main" id="{01927B1F-4DB3-4616-85FC-D837CF906D8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82" name="Group 305">
          <a:extLst>
            <a:ext uri="{FF2B5EF4-FFF2-40B4-BE49-F238E27FC236}">
              <a16:creationId xmlns:a16="http://schemas.microsoft.com/office/drawing/2014/main" id="{E67687C4-914D-49A2-9E65-6C4BD218E3D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83" name="Line 306">
            <a:extLst>
              <a:ext uri="{FF2B5EF4-FFF2-40B4-BE49-F238E27FC236}">
                <a16:creationId xmlns:a16="http://schemas.microsoft.com/office/drawing/2014/main" id="{14EC7C79-2890-4F31-A9AA-6FC3AB0B85C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4" name="Line 307">
            <a:extLst>
              <a:ext uri="{FF2B5EF4-FFF2-40B4-BE49-F238E27FC236}">
                <a16:creationId xmlns:a16="http://schemas.microsoft.com/office/drawing/2014/main" id="{62787DFF-C7D6-486A-95F0-59DE4D5774E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5" name="Line 308">
            <a:extLst>
              <a:ext uri="{FF2B5EF4-FFF2-40B4-BE49-F238E27FC236}">
                <a16:creationId xmlns:a16="http://schemas.microsoft.com/office/drawing/2014/main" id="{00EDB002-3136-47FB-9700-82E07D886FF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86" name="Group 309">
          <a:extLst>
            <a:ext uri="{FF2B5EF4-FFF2-40B4-BE49-F238E27FC236}">
              <a16:creationId xmlns:a16="http://schemas.microsoft.com/office/drawing/2014/main" id="{68A5A5D7-5B3D-43F6-9A64-3D998D7FC910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87" name="Line 310">
            <a:extLst>
              <a:ext uri="{FF2B5EF4-FFF2-40B4-BE49-F238E27FC236}">
                <a16:creationId xmlns:a16="http://schemas.microsoft.com/office/drawing/2014/main" id="{BC5027DF-319E-4140-9595-B8D29688259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8" name="Line 311">
            <a:extLst>
              <a:ext uri="{FF2B5EF4-FFF2-40B4-BE49-F238E27FC236}">
                <a16:creationId xmlns:a16="http://schemas.microsoft.com/office/drawing/2014/main" id="{B52FB8BB-6B05-4005-A6E5-FA5B0C1CC4F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" name="Line 312">
            <a:extLst>
              <a:ext uri="{FF2B5EF4-FFF2-40B4-BE49-F238E27FC236}">
                <a16:creationId xmlns:a16="http://schemas.microsoft.com/office/drawing/2014/main" id="{B50F16BA-13F4-473A-9428-E101154DD92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90" name="Group 313">
          <a:extLst>
            <a:ext uri="{FF2B5EF4-FFF2-40B4-BE49-F238E27FC236}">
              <a16:creationId xmlns:a16="http://schemas.microsoft.com/office/drawing/2014/main" id="{D77CEE7C-0FC8-4A83-B14E-53A74F3D787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91" name="Line 314">
            <a:extLst>
              <a:ext uri="{FF2B5EF4-FFF2-40B4-BE49-F238E27FC236}">
                <a16:creationId xmlns:a16="http://schemas.microsoft.com/office/drawing/2014/main" id="{A335E825-2672-4A01-811E-A32ED69AA98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" name="Line 315">
            <a:extLst>
              <a:ext uri="{FF2B5EF4-FFF2-40B4-BE49-F238E27FC236}">
                <a16:creationId xmlns:a16="http://schemas.microsoft.com/office/drawing/2014/main" id="{89984C9A-C082-444E-9412-049E57ACFDD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" name="Line 316">
            <a:extLst>
              <a:ext uri="{FF2B5EF4-FFF2-40B4-BE49-F238E27FC236}">
                <a16:creationId xmlns:a16="http://schemas.microsoft.com/office/drawing/2014/main" id="{70B5452E-BE90-4C83-96DC-260447A881D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94" name="Group 317">
          <a:extLst>
            <a:ext uri="{FF2B5EF4-FFF2-40B4-BE49-F238E27FC236}">
              <a16:creationId xmlns:a16="http://schemas.microsoft.com/office/drawing/2014/main" id="{AE3F2A0C-4D54-4D1B-B8D6-161250FA330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95" name="Line 318">
            <a:extLst>
              <a:ext uri="{FF2B5EF4-FFF2-40B4-BE49-F238E27FC236}">
                <a16:creationId xmlns:a16="http://schemas.microsoft.com/office/drawing/2014/main" id="{314AD5E7-FCB0-4ED8-BA60-A7DD5423791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6" name="Line 319">
            <a:extLst>
              <a:ext uri="{FF2B5EF4-FFF2-40B4-BE49-F238E27FC236}">
                <a16:creationId xmlns:a16="http://schemas.microsoft.com/office/drawing/2014/main" id="{356BB4CB-9282-4221-BA35-295F7786721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7" name="Line 320">
            <a:extLst>
              <a:ext uri="{FF2B5EF4-FFF2-40B4-BE49-F238E27FC236}">
                <a16:creationId xmlns:a16="http://schemas.microsoft.com/office/drawing/2014/main" id="{B7D2B9F5-A021-4C4E-9172-A22D6F7917E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898" name="Group 321">
          <a:extLst>
            <a:ext uri="{FF2B5EF4-FFF2-40B4-BE49-F238E27FC236}">
              <a16:creationId xmlns:a16="http://schemas.microsoft.com/office/drawing/2014/main" id="{9145868D-F6A8-433B-B6E5-350E699B318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899" name="Line 322">
            <a:extLst>
              <a:ext uri="{FF2B5EF4-FFF2-40B4-BE49-F238E27FC236}">
                <a16:creationId xmlns:a16="http://schemas.microsoft.com/office/drawing/2014/main" id="{7DE5331E-0127-474F-83F7-8C4ABB8EA0B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0" name="Line 323">
            <a:extLst>
              <a:ext uri="{FF2B5EF4-FFF2-40B4-BE49-F238E27FC236}">
                <a16:creationId xmlns:a16="http://schemas.microsoft.com/office/drawing/2014/main" id="{FE278D6E-D5FA-45C1-8159-85F0EDC5749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1" name="Line 324">
            <a:extLst>
              <a:ext uri="{FF2B5EF4-FFF2-40B4-BE49-F238E27FC236}">
                <a16:creationId xmlns:a16="http://schemas.microsoft.com/office/drawing/2014/main" id="{AA78168C-DCDF-4EEA-8474-B060C24C4A8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02" name="Group 325">
          <a:extLst>
            <a:ext uri="{FF2B5EF4-FFF2-40B4-BE49-F238E27FC236}">
              <a16:creationId xmlns:a16="http://schemas.microsoft.com/office/drawing/2014/main" id="{D3F79B42-12E4-44FF-8458-47388087822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03" name="Line 326">
            <a:extLst>
              <a:ext uri="{FF2B5EF4-FFF2-40B4-BE49-F238E27FC236}">
                <a16:creationId xmlns:a16="http://schemas.microsoft.com/office/drawing/2014/main" id="{62F63B26-B2D0-420D-8E8F-5824BA4669E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4" name="Line 327">
            <a:extLst>
              <a:ext uri="{FF2B5EF4-FFF2-40B4-BE49-F238E27FC236}">
                <a16:creationId xmlns:a16="http://schemas.microsoft.com/office/drawing/2014/main" id="{9F327E51-8D57-485E-9DFE-EAFEE9820F2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5" name="Line 328">
            <a:extLst>
              <a:ext uri="{FF2B5EF4-FFF2-40B4-BE49-F238E27FC236}">
                <a16:creationId xmlns:a16="http://schemas.microsoft.com/office/drawing/2014/main" id="{C20F1B26-F14D-4706-98AC-47709F336EF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06" name="Group 329">
          <a:extLst>
            <a:ext uri="{FF2B5EF4-FFF2-40B4-BE49-F238E27FC236}">
              <a16:creationId xmlns:a16="http://schemas.microsoft.com/office/drawing/2014/main" id="{EBF3F8F2-9E35-4F3D-AD55-E4EB27D514C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07" name="Line 330">
            <a:extLst>
              <a:ext uri="{FF2B5EF4-FFF2-40B4-BE49-F238E27FC236}">
                <a16:creationId xmlns:a16="http://schemas.microsoft.com/office/drawing/2014/main" id="{193C03A7-261C-44E4-88D3-4D0B1D334EF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8" name="Line 331">
            <a:extLst>
              <a:ext uri="{FF2B5EF4-FFF2-40B4-BE49-F238E27FC236}">
                <a16:creationId xmlns:a16="http://schemas.microsoft.com/office/drawing/2014/main" id="{60FCA9EE-BB6C-434F-B9FD-A95B8779446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9" name="Line 332">
            <a:extLst>
              <a:ext uri="{FF2B5EF4-FFF2-40B4-BE49-F238E27FC236}">
                <a16:creationId xmlns:a16="http://schemas.microsoft.com/office/drawing/2014/main" id="{EB30CF10-857E-4F1F-A9EB-CA04F933831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10" name="Group 333">
          <a:extLst>
            <a:ext uri="{FF2B5EF4-FFF2-40B4-BE49-F238E27FC236}">
              <a16:creationId xmlns:a16="http://schemas.microsoft.com/office/drawing/2014/main" id="{5ADAD6E7-2912-4E47-A6A9-DD3B991F454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11" name="Line 334">
            <a:extLst>
              <a:ext uri="{FF2B5EF4-FFF2-40B4-BE49-F238E27FC236}">
                <a16:creationId xmlns:a16="http://schemas.microsoft.com/office/drawing/2014/main" id="{835802D7-4ADD-41A4-B2B4-AFB5F568FCA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2" name="Line 335">
            <a:extLst>
              <a:ext uri="{FF2B5EF4-FFF2-40B4-BE49-F238E27FC236}">
                <a16:creationId xmlns:a16="http://schemas.microsoft.com/office/drawing/2014/main" id="{615EA05E-6FCE-4501-AD3A-FAAAA51CC05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3" name="Line 336">
            <a:extLst>
              <a:ext uri="{FF2B5EF4-FFF2-40B4-BE49-F238E27FC236}">
                <a16:creationId xmlns:a16="http://schemas.microsoft.com/office/drawing/2014/main" id="{32057200-DCEC-4429-9CC7-C2777F67AA6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14" name="Group 337">
          <a:extLst>
            <a:ext uri="{FF2B5EF4-FFF2-40B4-BE49-F238E27FC236}">
              <a16:creationId xmlns:a16="http://schemas.microsoft.com/office/drawing/2014/main" id="{034B304B-AFF9-4919-BADF-DC6C22508E4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15" name="Line 338">
            <a:extLst>
              <a:ext uri="{FF2B5EF4-FFF2-40B4-BE49-F238E27FC236}">
                <a16:creationId xmlns:a16="http://schemas.microsoft.com/office/drawing/2014/main" id="{784CD464-D2A4-485C-9D27-80A5888AC70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6" name="Line 339">
            <a:extLst>
              <a:ext uri="{FF2B5EF4-FFF2-40B4-BE49-F238E27FC236}">
                <a16:creationId xmlns:a16="http://schemas.microsoft.com/office/drawing/2014/main" id="{F27221F3-06AC-4731-BC46-9E9E440BD76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7" name="Line 340">
            <a:extLst>
              <a:ext uri="{FF2B5EF4-FFF2-40B4-BE49-F238E27FC236}">
                <a16:creationId xmlns:a16="http://schemas.microsoft.com/office/drawing/2014/main" id="{EF85D2AE-3EE8-4D4A-BDAF-30A2A7F3613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18" name="Group 341">
          <a:extLst>
            <a:ext uri="{FF2B5EF4-FFF2-40B4-BE49-F238E27FC236}">
              <a16:creationId xmlns:a16="http://schemas.microsoft.com/office/drawing/2014/main" id="{2C7E0D7D-DAFA-4859-A891-D7445459D04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19" name="Line 342">
            <a:extLst>
              <a:ext uri="{FF2B5EF4-FFF2-40B4-BE49-F238E27FC236}">
                <a16:creationId xmlns:a16="http://schemas.microsoft.com/office/drawing/2014/main" id="{7EDB94DD-D05F-41C6-BDF1-677AFD34B1C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0" name="Line 343">
            <a:extLst>
              <a:ext uri="{FF2B5EF4-FFF2-40B4-BE49-F238E27FC236}">
                <a16:creationId xmlns:a16="http://schemas.microsoft.com/office/drawing/2014/main" id="{1CD2D7DA-2195-4B6A-AC7D-A3C0E697C1B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1" name="Line 344">
            <a:extLst>
              <a:ext uri="{FF2B5EF4-FFF2-40B4-BE49-F238E27FC236}">
                <a16:creationId xmlns:a16="http://schemas.microsoft.com/office/drawing/2014/main" id="{72DC01D8-90A7-4765-A4EF-9771984A1F5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22" name="Group 345">
          <a:extLst>
            <a:ext uri="{FF2B5EF4-FFF2-40B4-BE49-F238E27FC236}">
              <a16:creationId xmlns:a16="http://schemas.microsoft.com/office/drawing/2014/main" id="{5356FAD3-DE47-48A2-9975-B76D598043E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23" name="Line 346">
            <a:extLst>
              <a:ext uri="{FF2B5EF4-FFF2-40B4-BE49-F238E27FC236}">
                <a16:creationId xmlns:a16="http://schemas.microsoft.com/office/drawing/2014/main" id="{69AF9F07-0A2C-4839-95CE-F9D189D73C7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4" name="Line 347">
            <a:extLst>
              <a:ext uri="{FF2B5EF4-FFF2-40B4-BE49-F238E27FC236}">
                <a16:creationId xmlns:a16="http://schemas.microsoft.com/office/drawing/2014/main" id="{EB180634-C6EE-42D7-9BBF-15512DDE176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5" name="Line 348">
            <a:extLst>
              <a:ext uri="{FF2B5EF4-FFF2-40B4-BE49-F238E27FC236}">
                <a16:creationId xmlns:a16="http://schemas.microsoft.com/office/drawing/2014/main" id="{23B28215-C091-41B9-9519-39CD1D29A88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26" name="Group 349">
          <a:extLst>
            <a:ext uri="{FF2B5EF4-FFF2-40B4-BE49-F238E27FC236}">
              <a16:creationId xmlns:a16="http://schemas.microsoft.com/office/drawing/2014/main" id="{85229355-FCD0-495D-825B-9AE1DB2B23D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27" name="Line 350">
            <a:extLst>
              <a:ext uri="{FF2B5EF4-FFF2-40B4-BE49-F238E27FC236}">
                <a16:creationId xmlns:a16="http://schemas.microsoft.com/office/drawing/2014/main" id="{2C725EC9-9709-4CDD-8637-071BB3ACE65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8" name="Line 351">
            <a:extLst>
              <a:ext uri="{FF2B5EF4-FFF2-40B4-BE49-F238E27FC236}">
                <a16:creationId xmlns:a16="http://schemas.microsoft.com/office/drawing/2014/main" id="{CC0DE4D0-6560-49E3-AA91-E30399C1030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9" name="Line 352">
            <a:extLst>
              <a:ext uri="{FF2B5EF4-FFF2-40B4-BE49-F238E27FC236}">
                <a16:creationId xmlns:a16="http://schemas.microsoft.com/office/drawing/2014/main" id="{A47DD11C-B050-4224-B9B5-FC7E805A481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30" name="Group 353">
          <a:extLst>
            <a:ext uri="{FF2B5EF4-FFF2-40B4-BE49-F238E27FC236}">
              <a16:creationId xmlns:a16="http://schemas.microsoft.com/office/drawing/2014/main" id="{6D456C95-FFF2-448B-86ED-E0D176F4155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31" name="Line 354">
            <a:extLst>
              <a:ext uri="{FF2B5EF4-FFF2-40B4-BE49-F238E27FC236}">
                <a16:creationId xmlns:a16="http://schemas.microsoft.com/office/drawing/2014/main" id="{9975A3FD-23BF-4E1F-987A-4DDC55D9FF0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2" name="Line 355">
            <a:extLst>
              <a:ext uri="{FF2B5EF4-FFF2-40B4-BE49-F238E27FC236}">
                <a16:creationId xmlns:a16="http://schemas.microsoft.com/office/drawing/2014/main" id="{E21322C2-D832-43E2-98FC-E0C18D48EB1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3" name="Line 356">
            <a:extLst>
              <a:ext uri="{FF2B5EF4-FFF2-40B4-BE49-F238E27FC236}">
                <a16:creationId xmlns:a16="http://schemas.microsoft.com/office/drawing/2014/main" id="{842874EE-66AB-4571-8E5C-7EF76FBCA3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34" name="Group 357">
          <a:extLst>
            <a:ext uri="{FF2B5EF4-FFF2-40B4-BE49-F238E27FC236}">
              <a16:creationId xmlns:a16="http://schemas.microsoft.com/office/drawing/2014/main" id="{354E5DC8-6D0B-468D-A266-73C130501F3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35" name="Line 358">
            <a:extLst>
              <a:ext uri="{FF2B5EF4-FFF2-40B4-BE49-F238E27FC236}">
                <a16:creationId xmlns:a16="http://schemas.microsoft.com/office/drawing/2014/main" id="{54741121-3BFF-42F3-B234-A2CB3657DAA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6" name="Line 359">
            <a:extLst>
              <a:ext uri="{FF2B5EF4-FFF2-40B4-BE49-F238E27FC236}">
                <a16:creationId xmlns:a16="http://schemas.microsoft.com/office/drawing/2014/main" id="{B973160C-7FD3-4E1E-9DE1-65A3C4B3FBD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7" name="Line 360">
            <a:extLst>
              <a:ext uri="{FF2B5EF4-FFF2-40B4-BE49-F238E27FC236}">
                <a16:creationId xmlns:a16="http://schemas.microsoft.com/office/drawing/2014/main" id="{DF2E4C01-CD30-44DB-B0D0-2C827F1B00B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38" name="Group 361">
          <a:extLst>
            <a:ext uri="{FF2B5EF4-FFF2-40B4-BE49-F238E27FC236}">
              <a16:creationId xmlns:a16="http://schemas.microsoft.com/office/drawing/2014/main" id="{AEF4B831-EE14-4DA9-A105-6FF735019A1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39" name="Line 362">
            <a:extLst>
              <a:ext uri="{FF2B5EF4-FFF2-40B4-BE49-F238E27FC236}">
                <a16:creationId xmlns:a16="http://schemas.microsoft.com/office/drawing/2014/main" id="{2C03ABCA-D8A2-4E45-8E86-30C99692EE8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0" name="Line 363">
            <a:extLst>
              <a:ext uri="{FF2B5EF4-FFF2-40B4-BE49-F238E27FC236}">
                <a16:creationId xmlns:a16="http://schemas.microsoft.com/office/drawing/2014/main" id="{328B2FA8-87CC-4AAC-8CDA-1479922A76C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1" name="Line 364">
            <a:extLst>
              <a:ext uri="{FF2B5EF4-FFF2-40B4-BE49-F238E27FC236}">
                <a16:creationId xmlns:a16="http://schemas.microsoft.com/office/drawing/2014/main" id="{9C250797-4BE2-4A4C-AC07-F453128C7C2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42" name="Group 365">
          <a:extLst>
            <a:ext uri="{FF2B5EF4-FFF2-40B4-BE49-F238E27FC236}">
              <a16:creationId xmlns:a16="http://schemas.microsoft.com/office/drawing/2014/main" id="{AA1010E8-05FB-4DA1-ACD3-A8ED7C8B7A0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43" name="Line 366">
            <a:extLst>
              <a:ext uri="{FF2B5EF4-FFF2-40B4-BE49-F238E27FC236}">
                <a16:creationId xmlns:a16="http://schemas.microsoft.com/office/drawing/2014/main" id="{8D7150F7-50CA-4087-9CCC-F0FA69D899E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4" name="Line 367">
            <a:extLst>
              <a:ext uri="{FF2B5EF4-FFF2-40B4-BE49-F238E27FC236}">
                <a16:creationId xmlns:a16="http://schemas.microsoft.com/office/drawing/2014/main" id="{4F3413F9-CCC7-45D4-ADBC-83DDE093BF8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5" name="Line 368">
            <a:extLst>
              <a:ext uri="{FF2B5EF4-FFF2-40B4-BE49-F238E27FC236}">
                <a16:creationId xmlns:a16="http://schemas.microsoft.com/office/drawing/2014/main" id="{D3F115F1-53DF-4897-B9B7-A12E7DCD12D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46" name="Group 369">
          <a:extLst>
            <a:ext uri="{FF2B5EF4-FFF2-40B4-BE49-F238E27FC236}">
              <a16:creationId xmlns:a16="http://schemas.microsoft.com/office/drawing/2014/main" id="{66EDEB57-4DA7-4967-B4A5-81A9AD946BF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47" name="Line 370">
            <a:extLst>
              <a:ext uri="{FF2B5EF4-FFF2-40B4-BE49-F238E27FC236}">
                <a16:creationId xmlns:a16="http://schemas.microsoft.com/office/drawing/2014/main" id="{8B11401D-6EA4-4D55-8D03-6711C5E8A36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8" name="Line 371">
            <a:extLst>
              <a:ext uri="{FF2B5EF4-FFF2-40B4-BE49-F238E27FC236}">
                <a16:creationId xmlns:a16="http://schemas.microsoft.com/office/drawing/2014/main" id="{BD38C85C-6082-468C-A66A-9723EA86BA1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9" name="Line 372">
            <a:extLst>
              <a:ext uri="{FF2B5EF4-FFF2-40B4-BE49-F238E27FC236}">
                <a16:creationId xmlns:a16="http://schemas.microsoft.com/office/drawing/2014/main" id="{544F7EAF-9A74-4D1F-A817-11A642EF950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50" name="Group 373">
          <a:extLst>
            <a:ext uri="{FF2B5EF4-FFF2-40B4-BE49-F238E27FC236}">
              <a16:creationId xmlns:a16="http://schemas.microsoft.com/office/drawing/2014/main" id="{4115985C-9047-4FB5-BAAD-C958963C631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51" name="Line 374">
            <a:extLst>
              <a:ext uri="{FF2B5EF4-FFF2-40B4-BE49-F238E27FC236}">
                <a16:creationId xmlns:a16="http://schemas.microsoft.com/office/drawing/2014/main" id="{1D42ACDA-013F-47ED-B95E-4064CF6D63B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2" name="Line 375">
            <a:extLst>
              <a:ext uri="{FF2B5EF4-FFF2-40B4-BE49-F238E27FC236}">
                <a16:creationId xmlns:a16="http://schemas.microsoft.com/office/drawing/2014/main" id="{AFA0085B-1305-4521-A884-0478394872D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3" name="Line 376">
            <a:extLst>
              <a:ext uri="{FF2B5EF4-FFF2-40B4-BE49-F238E27FC236}">
                <a16:creationId xmlns:a16="http://schemas.microsoft.com/office/drawing/2014/main" id="{95982F86-1CDA-4CD1-96D7-C6499FBDFED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54" name="Group 377">
          <a:extLst>
            <a:ext uri="{FF2B5EF4-FFF2-40B4-BE49-F238E27FC236}">
              <a16:creationId xmlns:a16="http://schemas.microsoft.com/office/drawing/2014/main" id="{39FB38D2-5DFF-45F6-922A-028C2024A16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55" name="Line 378">
            <a:extLst>
              <a:ext uri="{FF2B5EF4-FFF2-40B4-BE49-F238E27FC236}">
                <a16:creationId xmlns:a16="http://schemas.microsoft.com/office/drawing/2014/main" id="{B926B2D4-C5F3-4908-AE36-85BC9030CE2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6" name="Line 379">
            <a:extLst>
              <a:ext uri="{FF2B5EF4-FFF2-40B4-BE49-F238E27FC236}">
                <a16:creationId xmlns:a16="http://schemas.microsoft.com/office/drawing/2014/main" id="{78B1DEFC-2C71-4E3A-8D91-F2854D63F7E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7" name="Line 380">
            <a:extLst>
              <a:ext uri="{FF2B5EF4-FFF2-40B4-BE49-F238E27FC236}">
                <a16:creationId xmlns:a16="http://schemas.microsoft.com/office/drawing/2014/main" id="{EE7C2EC5-7B16-4DD3-89B6-75EAA4DEBF2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58" name="Group 381">
          <a:extLst>
            <a:ext uri="{FF2B5EF4-FFF2-40B4-BE49-F238E27FC236}">
              <a16:creationId xmlns:a16="http://schemas.microsoft.com/office/drawing/2014/main" id="{1529CBCD-243F-4089-98DA-F7CF9579DEF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59" name="Line 382">
            <a:extLst>
              <a:ext uri="{FF2B5EF4-FFF2-40B4-BE49-F238E27FC236}">
                <a16:creationId xmlns:a16="http://schemas.microsoft.com/office/drawing/2014/main" id="{87907A59-ED04-4F8E-BF84-254555F7BB6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0" name="Line 383">
            <a:extLst>
              <a:ext uri="{FF2B5EF4-FFF2-40B4-BE49-F238E27FC236}">
                <a16:creationId xmlns:a16="http://schemas.microsoft.com/office/drawing/2014/main" id="{67030300-241D-486D-B388-8B1DDA1318F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1" name="Line 384">
            <a:extLst>
              <a:ext uri="{FF2B5EF4-FFF2-40B4-BE49-F238E27FC236}">
                <a16:creationId xmlns:a16="http://schemas.microsoft.com/office/drawing/2014/main" id="{79F34EAC-55D4-49CC-BB81-552DC9C6C1E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62" name="Group 385">
          <a:extLst>
            <a:ext uri="{FF2B5EF4-FFF2-40B4-BE49-F238E27FC236}">
              <a16:creationId xmlns:a16="http://schemas.microsoft.com/office/drawing/2014/main" id="{627825B0-C6FE-4E22-9B06-47DFD900E49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63" name="Line 386">
            <a:extLst>
              <a:ext uri="{FF2B5EF4-FFF2-40B4-BE49-F238E27FC236}">
                <a16:creationId xmlns:a16="http://schemas.microsoft.com/office/drawing/2014/main" id="{7D479BBA-9642-4A96-B1D3-0FA3D7D17F4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4" name="Line 387">
            <a:extLst>
              <a:ext uri="{FF2B5EF4-FFF2-40B4-BE49-F238E27FC236}">
                <a16:creationId xmlns:a16="http://schemas.microsoft.com/office/drawing/2014/main" id="{12F90B81-1CF5-4622-B8CC-EC81A6B8D81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5" name="Line 388">
            <a:extLst>
              <a:ext uri="{FF2B5EF4-FFF2-40B4-BE49-F238E27FC236}">
                <a16:creationId xmlns:a16="http://schemas.microsoft.com/office/drawing/2014/main" id="{AE6CE0B1-5A80-4492-9E6E-527E9DFB0C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66" name="Group 389">
          <a:extLst>
            <a:ext uri="{FF2B5EF4-FFF2-40B4-BE49-F238E27FC236}">
              <a16:creationId xmlns:a16="http://schemas.microsoft.com/office/drawing/2014/main" id="{0226CAFA-0E4B-4EEA-A8BD-4F888BFFF56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67" name="Line 390">
            <a:extLst>
              <a:ext uri="{FF2B5EF4-FFF2-40B4-BE49-F238E27FC236}">
                <a16:creationId xmlns:a16="http://schemas.microsoft.com/office/drawing/2014/main" id="{773F5F85-C18A-44D5-9BC6-4DFDA6D19BB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8" name="Line 391">
            <a:extLst>
              <a:ext uri="{FF2B5EF4-FFF2-40B4-BE49-F238E27FC236}">
                <a16:creationId xmlns:a16="http://schemas.microsoft.com/office/drawing/2014/main" id="{960C6410-E3EF-4890-998F-ED54BF8D6E5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9" name="Line 392">
            <a:extLst>
              <a:ext uri="{FF2B5EF4-FFF2-40B4-BE49-F238E27FC236}">
                <a16:creationId xmlns:a16="http://schemas.microsoft.com/office/drawing/2014/main" id="{31D8B57F-025E-459D-92AD-1B9DB95373C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70" name="Group 393">
          <a:extLst>
            <a:ext uri="{FF2B5EF4-FFF2-40B4-BE49-F238E27FC236}">
              <a16:creationId xmlns:a16="http://schemas.microsoft.com/office/drawing/2014/main" id="{BDCAF7C9-064C-44F3-998B-CCB84D27526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71" name="Line 394">
            <a:extLst>
              <a:ext uri="{FF2B5EF4-FFF2-40B4-BE49-F238E27FC236}">
                <a16:creationId xmlns:a16="http://schemas.microsoft.com/office/drawing/2014/main" id="{84873D2E-5630-4417-B82E-1CD3FF46A0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2" name="Line 395">
            <a:extLst>
              <a:ext uri="{FF2B5EF4-FFF2-40B4-BE49-F238E27FC236}">
                <a16:creationId xmlns:a16="http://schemas.microsoft.com/office/drawing/2014/main" id="{DA0DEF8F-AD5B-4334-9952-333AD6E69F3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3" name="Line 396">
            <a:extLst>
              <a:ext uri="{FF2B5EF4-FFF2-40B4-BE49-F238E27FC236}">
                <a16:creationId xmlns:a16="http://schemas.microsoft.com/office/drawing/2014/main" id="{825934B3-1F96-4CA8-9164-F496D17DC0B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74" name="Group 397">
          <a:extLst>
            <a:ext uri="{FF2B5EF4-FFF2-40B4-BE49-F238E27FC236}">
              <a16:creationId xmlns:a16="http://schemas.microsoft.com/office/drawing/2014/main" id="{1AD67039-89C3-4D3B-9B15-46C05DC2B86C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75" name="Line 398">
            <a:extLst>
              <a:ext uri="{FF2B5EF4-FFF2-40B4-BE49-F238E27FC236}">
                <a16:creationId xmlns:a16="http://schemas.microsoft.com/office/drawing/2014/main" id="{0761CAE1-4D42-4444-A750-5F2FC6D1E6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6" name="Line 399">
            <a:extLst>
              <a:ext uri="{FF2B5EF4-FFF2-40B4-BE49-F238E27FC236}">
                <a16:creationId xmlns:a16="http://schemas.microsoft.com/office/drawing/2014/main" id="{3CE643A7-2E63-40EC-99D6-E707ABBBBF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7" name="Line 400">
            <a:extLst>
              <a:ext uri="{FF2B5EF4-FFF2-40B4-BE49-F238E27FC236}">
                <a16:creationId xmlns:a16="http://schemas.microsoft.com/office/drawing/2014/main" id="{7C48C47B-E16A-4164-AF50-0874CA61378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78" name="Group 401">
          <a:extLst>
            <a:ext uri="{FF2B5EF4-FFF2-40B4-BE49-F238E27FC236}">
              <a16:creationId xmlns:a16="http://schemas.microsoft.com/office/drawing/2014/main" id="{5D0C8238-CF68-4D8F-8972-6D211FC408E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79" name="Line 402">
            <a:extLst>
              <a:ext uri="{FF2B5EF4-FFF2-40B4-BE49-F238E27FC236}">
                <a16:creationId xmlns:a16="http://schemas.microsoft.com/office/drawing/2014/main" id="{281463F8-69FD-4F23-B560-B197928226E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0" name="Line 403">
            <a:extLst>
              <a:ext uri="{FF2B5EF4-FFF2-40B4-BE49-F238E27FC236}">
                <a16:creationId xmlns:a16="http://schemas.microsoft.com/office/drawing/2014/main" id="{938B148F-C8B7-4449-97B2-DF89AE2EE95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1" name="Line 404">
            <a:extLst>
              <a:ext uri="{FF2B5EF4-FFF2-40B4-BE49-F238E27FC236}">
                <a16:creationId xmlns:a16="http://schemas.microsoft.com/office/drawing/2014/main" id="{0A65A113-CFA9-42AA-B11C-B23CE631397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82" name="Group 405">
          <a:extLst>
            <a:ext uri="{FF2B5EF4-FFF2-40B4-BE49-F238E27FC236}">
              <a16:creationId xmlns:a16="http://schemas.microsoft.com/office/drawing/2014/main" id="{207E09DD-E182-4E55-9BA3-8458AD04A0ED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83" name="Line 406">
            <a:extLst>
              <a:ext uri="{FF2B5EF4-FFF2-40B4-BE49-F238E27FC236}">
                <a16:creationId xmlns:a16="http://schemas.microsoft.com/office/drawing/2014/main" id="{9EFAA1AF-9D00-4A6C-B096-6C7C7DD4F6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4" name="Line 407">
            <a:extLst>
              <a:ext uri="{FF2B5EF4-FFF2-40B4-BE49-F238E27FC236}">
                <a16:creationId xmlns:a16="http://schemas.microsoft.com/office/drawing/2014/main" id="{CC6C90B0-F2AC-487C-9EC7-DC328764C93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5" name="Line 408">
            <a:extLst>
              <a:ext uri="{FF2B5EF4-FFF2-40B4-BE49-F238E27FC236}">
                <a16:creationId xmlns:a16="http://schemas.microsoft.com/office/drawing/2014/main" id="{3CFE0C7B-06D4-4064-B7F1-396B0C01FCC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86" name="Group 409">
          <a:extLst>
            <a:ext uri="{FF2B5EF4-FFF2-40B4-BE49-F238E27FC236}">
              <a16:creationId xmlns:a16="http://schemas.microsoft.com/office/drawing/2014/main" id="{7A46B9AC-DFCA-4239-82B5-C2FFEA27C84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87" name="Line 410">
            <a:extLst>
              <a:ext uri="{FF2B5EF4-FFF2-40B4-BE49-F238E27FC236}">
                <a16:creationId xmlns:a16="http://schemas.microsoft.com/office/drawing/2014/main" id="{90495F1A-FC4B-4F43-9D53-962334982A9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8" name="Line 411">
            <a:extLst>
              <a:ext uri="{FF2B5EF4-FFF2-40B4-BE49-F238E27FC236}">
                <a16:creationId xmlns:a16="http://schemas.microsoft.com/office/drawing/2014/main" id="{E5969DC9-1F58-4E5F-A651-163740572F5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9" name="Line 412">
            <a:extLst>
              <a:ext uri="{FF2B5EF4-FFF2-40B4-BE49-F238E27FC236}">
                <a16:creationId xmlns:a16="http://schemas.microsoft.com/office/drawing/2014/main" id="{36225EA9-177B-48A3-B43B-9AE69F9BE5C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90" name="Group 413">
          <a:extLst>
            <a:ext uri="{FF2B5EF4-FFF2-40B4-BE49-F238E27FC236}">
              <a16:creationId xmlns:a16="http://schemas.microsoft.com/office/drawing/2014/main" id="{EA9452EE-5EB4-40ED-92DF-FA0B2D7500B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91" name="Line 414">
            <a:extLst>
              <a:ext uri="{FF2B5EF4-FFF2-40B4-BE49-F238E27FC236}">
                <a16:creationId xmlns:a16="http://schemas.microsoft.com/office/drawing/2014/main" id="{F7C8B89D-985D-4844-A688-530A9DD5CD3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2" name="Line 415">
            <a:extLst>
              <a:ext uri="{FF2B5EF4-FFF2-40B4-BE49-F238E27FC236}">
                <a16:creationId xmlns:a16="http://schemas.microsoft.com/office/drawing/2014/main" id="{57FEB07A-9164-4680-A320-6E6A98FA626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3" name="Line 416">
            <a:extLst>
              <a:ext uri="{FF2B5EF4-FFF2-40B4-BE49-F238E27FC236}">
                <a16:creationId xmlns:a16="http://schemas.microsoft.com/office/drawing/2014/main" id="{5702289E-952E-4D88-8621-CAB03ACC02C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94" name="Group 417">
          <a:extLst>
            <a:ext uri="{FF2B5EF4-FFF2-40B4-BE49-F238E27FC236}">
              <a16:creationId xmlns:a16="http://schemas.microsoft.com/office/drawing/2014/main" id="{74E95DEB-9509-4ACB-98A3-6E1EC492611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95" name="Line 418">
            <a:extLst>
              <a:ext uri="{FF2B5EF4-FFF2-40B4-BE49-F238E27FC236}">
                <a16:creationId xmlns:a16="http://schemas.microsoft.com/office/drawing/2014/main" id="{D8F09AE6-AA6C-4670-8835-CF8CDA5F27F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6" name="Line 419">
            <a:extLst>
              <a:ext uri="{FF2B5EF4-FFF2-40B4-BE49-F238E27FC236}">
                <a16:creationId xmlns:a16="http://schemas.microsoft.com/office/drawing/2014/main" id="{416A97C4-DAE8-45E1-96FF-1AC948A8908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7" name="Line 420">
            <a:extLst>
              <a:ext uri="{FF2B5EF4-FFF2-40B4-BE49-F238E27FC236}">
                <a16:creationId xmlns:a16="http://schemas.microsoft.com/office/drawing/2014/main" id="{113B7C65-62BC-4936-82ED-D86F785A880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998" name="Group 421">
          <a:extLst>
            <a:ext uri="{FF2B5EF4-FFF2-40B4-BE49-F238E27FC236}">
              <a16:creationId xmlns:a16="http://schemas.microsoft.com/office/drawing/2014/main" id="{60C7D1DC-1625-4693-9C8D-215C67F40C3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999" name="Line 422">
            <a:extLst>
              <a:ext uri="{FF2B5EF4-FFF2-40B4-BE49-F238E27FC236}">
                <a16:creationId xmlns:a16="http://schemas.microsoft.com/office/drawing/2014/main" id="{0ED2FBE6-64DD-4690-8C58-F9F6AB75D6A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0" name="Line 423">
            <a:extLst>
              <a:ext uri="{FF2B5EF4-FFF2-40B4-BE49-F238E27FC236}">
                <a16:creationId xmlns:a16="http://schemas.microsoft.com/office/drawing/2014/main" id="{57F61E87-76F1-469E-8241-851A9640408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1" name="Line 424">
            <a:extLst>
              <a:ext uri="{FF2B5EF4-FFF2-40B4-BE49-F238E27FC236}">
                <a16:creationId xmlns:a16="http://schemas.microsoft.com/office/drawing/2014/main" id="{3A6FBFC0-1E54-456B-9BA6-3D7B81F9728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02" name="Group 425">
          <a:extLst>
            <a:ext uri="{FF2B5EF4-FFF2-40B4-BE49-F238E27FC236}">
              <a16:creationId xmlns:a16="http://schemas.microsoft.com/office/drawing/2014/main" id="{61AF87E1-F575-4AEE-8E4E-3DD10E58F10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03" name="Line 426">
            <a:extLst>
              <a:ext uri="{FF2B5EF4-FFF2-40B4-BE49-F238E27FC236}">
                <a16:creationId xmlns:a16="http://schemas.microsoft.com/office/drawing/2014/main" id="{CBB71F18-9A59-4CDB-9219-D975DB9D216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4" name="Line 427">
            <a:extLst>
              <a:ext uri="{FF2B5EF4-FFF2-40B4-BE49-F238E27FC236}">
                <a16:creationId xmlns:a16="http://schemas.microsoft.com/office/drawing/2014/main" id="{28B53118-D1BE-4640-8687-736CCFE393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5" name="Line 428">
            <a:extLst>
              <a:ext uri="{FF2B5EF4-FFF2-40B4-BE49-F238E27FC236}">
                <a16:creationId xmlns:a16="http://schemas.microsoft.com/office/drawing/2014/main" id="{06330219-4DD3-4B5C-A5B6-AA373B3D9CD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06" name="Group 429">
          <a:extLst>
            <a:ext uri="{FF2B5EF4-FFF2-40B4-BE49-F238E27FC236}">
              <a16:creationId xmlns:a16="http://schemas.microsoft.com/office/drawing/2014/main" id="{F0DF27C3-6EEC-4AF6-AB8F-2D305331DF8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07" name="Line 430">
            <a:extLst>
              <a:ext uri="{FF2B5EF4-FFF2-40B4-BE49-F238E27FC236}">
                <a16:creationId xmlns:a16="http://schemas.microsoft.com/office/drawing/2014/main" id="{848C6D2F-38F8-403E-94AB-0835B53702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8" name="Line 431">
            <a:extLst>
              <a:ext uri="{FF2B5EF4-FFF2-40B4-BE49-F238E27FC236}">
                <a16:creationId xmlns:a16="http://schemas.microsoft.com/office/drawing/2014/main" id="{BD3E6F51-B7F6-4A59-BDC5-06AF56B8050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9" name="Line 432">
            <a:extLst>
              <a:ext uri="{FF2B5EF4-FFF2-40B4-BE49-F238E27FC236}">
                <a16:creationId xmlns:a16="http://schemas.microsoft.com/office/drawing/2014/main" id="{F808CB10-B5CC-4B45-8E2D-A4258F347CC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10" name="Group 433">
          <a:extLst>
            <a:ext uri="{FF2B5EF4-FFF2-40B4-BE49-F238E27FC236}">
              <a16:creationId xmlns:a16="http://schemas.microsoft.com/office/drawing/2014/main" id="{FB237E0E-1260-4B90-BABA-7D65F8CE352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11" name="Line 434">
            <a:extLst>
              <a:ext uri="{FF2B5EF4-FFF2-40B4-BE49-F238E27FC236}">
                <a16:creationId xmlns:a16="http://schemas.microsoft.com/office/drawing/2014/main" id="{3A844184-688A-4EBC-A55E-BAD1A83E40A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2" name="Line 435">
            <a:extLst>
              <a:ext uri="{FF2B5EF4-FFF2-40B4-BE49-F238E27FC236}">
                <a16:creationId xmlns:a16="http://schemas.microsoft.com/office/drawing/2014/main" id="{8803A46A-795E-45BB-812D-28E13740B02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3" name="Line 436">
            <a:extLst>
              <a:ext uri="{FF2B5EF4-FFF2-40B4-BE49-F238E27FC236}">
                <a16:creationId xmlns:a16="http://schemas.microsoft.com/office/drawing/2014/main" id="{5E405EFF-6E7D-4DF6-AB79-6CF492CCAFB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14" name="Group 437">
          <a:extLst>
            <a:ext uri="{FF2B5EF4-FFF2-40B4-BE49-F238E27FC236}">
              <a16:creationId xmlns:a16="http://schemas.microsoft.com/office/drawing/2014/main" id="{1F1F3576-5039-4A55-A8BC-240E3A8318B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15" name="Line 438">
            <a:extLst>
              <a:ext uri="{FF2B5EF4-FFF2-40B4-BE49-F238E27FC236}">
                <a16:creationId xmlns:a16="http://schemas.microsoft.com/office/drawing/2014/main" id="{DAA9FF06-9E59-46D0-A974-DEE451F6F4C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6" name="Line 439">
            <a:extLst>
              <a:ext uri="{FF2B5EF4-FFF2-40B4-BE49-F238E27FC236}">
                <a16:creationId xmlns:a16="http://schemas.microsoft.com/office/drawing/2014/main" id="{94158BC0-CF70-4F8F-AEA2-BA56A34DAB0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7" name="Line 440">
            <a:extLst>
              <a:ext uri="{FF2B5EF4-FFF2-40B4-BE49-F238E27FC236}">
                <a16:creationId xmlns:a16="http://schemas.microsoft.com/office/drawing/2014/main" id="{B20EFE19-2F4E-43FE-85D5-56FD8BE99F0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18" name="Group 441">
          <a:extLst>
            <a:ext uri="{FF2B5EF4-FFF2-40B4-BE49-F238E27FC236}">
              <a16:creationId xmlns:a16="http://schemas.microsoft.com/office/drawing/2014/main" id="{C283F34B-7DAD-417E-9EC0-A583D4E50404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19" name="Line 442">
            <a:extLst>
              <a:ext uri="{FF2B5EF4-FFF2-40B4-BE49-F238E27FC236}">
                <a16:creationId xmlns:a16="http://schemas.microsoft.com/office/drawing/2014/main" id="{1DA8EB1E-6003-4685-9050-9CE0ADEDEF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0" name="Line 443">
            <a:extLst>
              <a:ext uri="{FF2B5EF4-FFF2-40B4-BE49-F238E27FC236}">
                <a16:creationId xmlns:a16="http://schemas.microsoft.com/office/drawing/2014/main" id="{F6F7A1EC-9DE8-4A51-A503-E43451B1E14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1" name="Line 444">
            <a:extLst>
              <a:ext uri="{FF2B5EF4-FFF2-40B4-BE49-F238E27FC236}">
                <a16:creationId xmlns:a16="http://schemas.microsoft.com/office/drawing/2014/main" id="{47824148-30B3-4BA2-85C1-52B40B1DB17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22" name="Group 445">
          <a:extLst>
            <a:ext uri="{FF2B5EF4-FFF2-40B4-BE49-F238E27FC236}">
              <a16:creationId xmlns:a16="http://schemas.microsoft.com/office/drawing/2014/main" id="{B3E8F92B-D5EF-4D1D-9F15-8E985CF172E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23" name="Line 446">
            <a:extLst>
              <a:ext uri="{FF2B5EF4-FFF2-40B4-BE49-F238E27FC236}">
                <a16:creationId xmlns:a16="http://schemas.microsoft.com/office/drawing/2014/main" id="{9F48B588-7E97-4F3E-9E80-1C089CABDC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4" name="Line 447">
            <a:extLst>
              <a:ext uri="{FF2B5EF4-FFF2-40B4-BE49-F238E27FC236}">
                <a16:creationId xmlns:a16="http://schemas.microsoft.com/office/drawing/2014/main" id="{B036D854-4FC2-476F-9A62-4757D027820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5" name="Line 448">
            <a:extLst>
              <a:ext uri="{FF2B5EF4-FFF2-40B4-BE49-F238E27FC236}">
                <a16:creationId xmlns:a16="http://schemas.microsoft.com/office/drawing/2014/main" id="{33BEAB38-7AC8-4014-A92F-CB0EDE3B803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26" name="Group 449">
          <a:extLst>
            <a:ext uri="{FF2B5EF4-FFF2-40B4-BE49-F238E27FC236}">
              <a16:creationId xmlns:a16="http://schemas.microsoft.com/office/drawing/2014/main" id="{F5B42E6C-0A5D-494B-B980-CB385F3CE3C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27" name="Line 450">
            <a:extLst>
              <a:ext uri="{FF2B5EF4-FFF2-40B4-BE49-F238E27FC236}">
                <a16:creationId xmlns:a16="http://schemas.microsoft.com/office/drawing/2014/main" id="{DE788D67-DBAE-4C3E-B106-B0C2760F906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8" name="Line 451">
            <a:extLst>
              <a:ext uri="{FF2B5EF4-FFF2-40B4-BE49-F238E27FC236}">
                <a16:creationId xmlns:a16="http://schemas.microsoft.com/office/drawing/2014/main" id="{C7D02A54-47E3-437E-85D3-50C42FE47B6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9" name="Line 452">
            <a:extLst>
              <a:ext uri="{FF2B5EF4-FFF2-40B4-BE49-F238E27FC236}">
                <a16:creationId xmlns:a16="http://schemas.microsoft.com/office/drawing/2014/main" id="{F20A9DE6-335B-4D8A-9079-D21784A3B85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30" name="Group 453">
          <a:extLst>
            <a:ext uri="{FF2B5EF4-FFF2-40B4-BE49-F238E27FC236}">
              <a16:creationId xmlns:a16="http://schemas.microsoft.com/office/drawing/2014/main" id="{ED7E9547-B7AA-455C-9201-F682F267BBE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31" name="Line 454">
            <a:extLst>
              <a:ext uri="{FF2B5EF4-FFF2-40B4-BE49-F238E27FC236}">
                <a16:creationId xmlns:a16="http://schemas.microsoft.com/office/drawing/2014/main" id="{1C70DB14-3B8E-40ED-88C0-F5D81F98AC7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2" name="Line 455">
            <a:extLst>
              <a:ext uri="{FF2B5EF4-FFF2-40B4-BE49-F238E27FC236}">
                <a16:creationId xmlns:a16="http://schemas.microsoft.com/office/drawing/2014/main" id="{9D00E283-91E3-4C73-866E-1B3BDB1E06A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3" name="Line 456">
            <a:extLst>
              <a:ext uri="{FF2B5EF4-FFF2-40B4-BE49-F238E27FC236}">
                <a16:creationId xmlns:a16="http://schemas.microsoft.com/office/drawing/2014/main" id="{37EAA351-DB0C-4415-828F-22E27E1E5E1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34" name="Group 457">
          <a:extLst>
            <a:ext uri="{FF2B5EF4-FFF2-40B4-BE49-F238E27FC236}">
              <a16:creationId xmlns:a16="http://schemas.microsoft.com/office/drawing/2014/main" id="{48DA0DC3-4463-4153-A645-4366075D98F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35" name="Line 458">
            <a:extLst>
              <a:ext uri="{FF2B5EF4-FFF2-40B4-BE49-F238E27FC236}">
                <a16:creationId xmlns:a16="http://schemas.microsoft.com/office/drawing/2014/main" id="{9DF66317-2474-4D4B-A6EA-2949FE43E66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6" name="Line 459">
            <a:extLst>
              <a:ext uri="{FF2B5EF4-FFF2-40B4-BE49-F238E27FC236}">
                <a16:creationId xmlns:a16="http://schemas.microsoft.com/office/drawing/2014/main" id="{AC3907E7-773D-4012-A32A-DB5DB8535FB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7" name="Line 460">
            <a:extLst>
              <a:ext uri="{FF2B5EF4-FFF2-40B4-BE49-F238E27FC236}">
                <a16:creationId xmlns:a16="http://schemas.microsoft.com/office/drawing/2014/main" id="{B7B1554D-61DB-4F71-B14B-0F9188CD8B5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38" name="Group 461">
          <a:extLst>
            <a:ext uri="{FF2B5EF4-FFF2-40B4-BE49-F238E27FC236}">
              <a16:creationId xmlns:a16="http://schemas.microsoft.com/office/drawing/2014/main" id="{4A88CA1B-7CA6-4493-AFA5-4CFC5AB5FCE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39" name="Line 462">
            <a:extLst>
              <a:ext uri="{FF2B5EF4-FFF2-40B4-BE49-F238E27FC236}">
                <a16:creationId xmlns:a16="http://schemas.microsoft.com/office/drawing/2014/main" id="{BA1BE799-45CB-41C1-9E92-92003D2D7D7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0" name="Line 463">
            <a:extLst>
              <a:ext uri="{FF2B5EF4-FFF2-40B4-BE49-F238E27FC236}">
                <a16:creationId xmlns:a16="http://schemas.microsoft.com/office/drawing/2014/main" id="{87ADFEB3-FC94-4D94-A6DA-BE59B889BF3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1" name="Line 464">
            <a:extLst>
              <a:ext uri="{FF2B5EF4-FFF2-40B4-BE49-F238E27FC236}">
                <a16:creationId xmlns:a16="http://schemas.microsoft.com/office/drawing/2014/main" id="{E1055AC2-B66A-48ED-B79B-3C39EE9C798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42" name="Group 465">
          <a:extLst>
            <a:ext uri="{FF2B5EF4-FFF2-40B4-BE49-F238E27FC236}">
              <a16:creationId xmlns:a16="http://schemas.microsoft.com/office/drawing/2014/main" id="{C89C789D-909F-4EAE-A9DA-CCEBC2B785A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43" name="Line 466">
            <a:extLst>
              <a:ext uri="{FF2B5EF4-FFF2-40B4-BE49-F238E27FC236}">
                <a16:creationId xmlns:a16="http://schemas.microsoft.com/office/drawing/2014/main" id="{EC83F975-4016-4F24-808D-B519DE83C3F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4" name="Line 467">
            <a:extLst>
              <a:ext uri="{FF2B5EF4-FFF2-40B4-BE49-F238E27FC236}">
                <a16:creationId xmlns:a16="http://schemas.microsoft.com/office/drawing/2014/main" id="{2D24251B-4BFD-4C98-BCD2-CA18F31C10D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5" name="Line 468">
            <a:extLst>
              <a:ext uri="{FF2B5EF4-FFF2-40B4-BE49-F238E27FC236}">
                <a16:creationId xmlns:a16="http://schemas.microsoft.com/office/drawing/2014/main" id="{DF17A5AE-79E6-4579-A0B4-13977A34DBE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46" name="Group 469">
          <a:extLst>
            <a:ext uri="{FF2B5EF4-FFF2-40B4-BE49-F238E27FC236}">
              <a16:creationId xmlns:a16="http://schemas.microsoft.com/office/drawing/2014/main" id="{BDC9CFFB-8426-4B30-93A1-917E406D07A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47" name="Line 470">
            <a:extLst>
              <a:ext uri="{FF2B5EF4-FFF2-40B4-BE49-F238E27FC236}">
                <a16:creationId xmlns:a16="http://schemas.microsoft.com/office/drawing/2014/main" id="{FC890B37-4197-47E3-9F4B-BB0251F1F02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8" name="Line 471">
            <a:extLst>
              <a:ext uri="{FF2B5EF4-FFF2-40B4-BE49-F238E27FC236}">
                <a16:creationId xmlns:a16="http://schemas.microsoft.com/office/drawing/2014/main" id="{B60EF434-D55C-4228-937C-712983BDCFA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9" name="Line 472">
            <a:extLst>
              <a:ext uri="{FF2B5EF4-FFF2-40B4-BE49-F238E27FC236}">
                <a16:creationId xmlns:a16="http://schemas.microsoft.com/office/drawing/2014/main" id="{9AE0344D-4CF8-430E-960A-5614F530FE6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50" name="Group 473">
          <a:extLst>
            <a:ext uri="{FF2B5EF4-FFF2-40B4-BE49-F238E27FC236}">
              <a16:creationId xmlns:a16="http://schemas.microsoft.com/office/drawing/2014/main" id="{16C8368B-C127-4823-BBB1-25F26DB547C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51" name="Line 474">
            <a:extLst>
              <a:ext uri="{FF2B5EF4-FFF2-40B4-BE49-F238E27FC236}">
                <a16:creationId xmlns:a16="http://schemas.microsoft.com/office/drawing/2014/main" id="{35487DA9-2A55-4A0C-885E-DAFDBDC267C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2" name="Line 475">
            <a:extLst>
              <a:ext uri="{FF2B5EF4-FFF2-40B4-BE49-F238E27FC236}">
                <a16:creationId xmlns:a16="http://schemas.microsoft.com/office/drawing/2014/main" id="{17B6F5A0-6897-4519-B4E6-9D3FA058B87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3" name="Line 476">
            <a:extLst>
              <a:ext uri="{FF2B5EF4-FFF2-40B4-BE49-F238E27FC236}">
                <a16:creationId xmlns:a16="http://schemas.microsoft.com/office/drawing/2014/main" id="{8B83F44A-4DC3-4891-AE9D-A4C8AFEDE75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54" name="Group 477">
          <a:extLst>
            <a:ext uri="{FF2B5EF4-FFF2-40B4-BE49-F238E27FC236}">
              <a16:creationId xmlns:a16="http://schemas.microsoft.com/office/drawing/2014/main" id="{AB425D39-3C08-4AEA-907D-FC264EE73B6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55" name="Line 478">
            <a:extLst>
              <a:ext uri="{FF2B5EF4-FFF2-40B4-BE49-F238E27FC236}">
                <a16:creationId xmlns:a16="http://schemas.microsoft.com/office/drawing/2014/main" id="{C400BC55-9763-4607-8E08-6FD1261893A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6" name="Line 479">
            <a:extLst>
              <a:ext uri="{FF2B5EF4-FFF2-40B4-BE49-F238E27FC236}">
                <a16:creationId xmlns:a16="http://schemas.microsoft.com/office/drawing/2014/main" id="{F81A2E71-F740-4CB0-91CA-C51419ECF6E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7" name="Line 480">
            <a:extLst>
              <a:ext uri="{FF2B5EF4-FFF2-40B4-BE49-F238E27FC236}">
                <a16:creationId xmlns:a16="http://schemas.microsoft.com/office/drawing/2014/main" id="{B1340221-1BD8-4F70-81F2-A422831774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58" name="Group 481">
          <a:extLst>
            <a:ext uri="{FF2B5EF4-FFF2-40B4-BE49-F238E27FC236}">
              <a16:creationId xmlns:a16="http://schemas.microsoft.com/office/drawing/2014/main" id="{8DBCFA80-10A8-4B13-9E1C-912FFD40A91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59" name="Line 482">
            <a:extLst>
              <a:ext uri="{FF2B5EF4-FFF2-40B4-BE49-F238E27FC236}">
                <a16:creationId xmlns:a16="http://schemas.microsoft.com/office/drawing/2014/main" id="{DCEC62AA-561E-49A8-BB4E-60191A4CBA7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0" name="Line 483">
            <a:extLst>
              <a:ext uri="{FF2B5EF4-FFF2-40B4-BE49-F238E27FC236}">
                <a16:creationId xmlns:a16="http://schemas.microsoft.com/office/drawing/2014/main" id="{D8E0C803-ADF1-4DF0-BF00-8F92119715F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1" name="Line 484">
            <a:extLst>
              <a:ext uri="{FF2B5EF4-FFF2-40B4-BE49-F238E27FC236}">
                <a16:creationId xmlns:a16="http://schemas.microsoft.com/office/drawing/2014/main" id="{154561E9-3278-467F-85A7-6A87920216C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62" name="Group 485">
          <a:extLst>
            <a:ext uri="{FF2B5EF4-FFF2-40B4-BE49-F238E27FC236}">
              <a16:creationId xmlns:a16="http://schemas.microsoft.com/office/drawing/2014/main" id="{6B9A3A3D-5558-4F0F-853A-6374E4704CD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63" name="Line 486">
            <a:extLst>
              <a:ext uri="{FF2B5EF4-FFF2-40B4-BE49-F238E27FC236}">
                <a16:creationId xmlns:a16="http://schemas.microsoft.com/office/drawing/2014/main" id="{B4A06F0E-7069-4C8E-AC22-48D300BE56A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4" name="Line 487">
            <a:extLst>
              <a:ext uri="{FF2B5EF4-FFF2-40B4-BE49-F238E27FC236}">
                <a16:creationId xmlns:a16="http://schemas.microsoft.com/office/drawing/2014/main" id="{83D90ED8-74FC-4D4E-8067-68209E533CE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5" name="Line 488">
            <a:extLst>
              <a:ext uri="{FF2B5EF4-FFF2-40B4-BE49-F238E27FC236}">
                <a16:creationId xmlns:a16="http://schemas.microsoft.com/office/drawing/2014/main" id="{43059947-FA3A-4FC4-A5F6-DFCA19CFC57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66" name="Group 489">
          <a:extLst>
            <a:ext uri="{FF2B5EF4-FFF2-40B4-BE49-F238E27FC236}">
              <a16:creationId xmlns:a16="http://schemas.microsoft.com/office/drawing/2014/main" id="{1AB13907-92CB-4728-A940-295D0AAE957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67" name="Line 490">
            <a:extLst>
              <a:ext uri="{FF2B5EF4-FFF2-40B4-BE49-F238E27FC236}">
                <a16:creationId xmlns:a16="http://schemas.microsoft.com/office/drawing/2014/main" id="{D6BBCDA9-225B-4BE9-A165-A133EDE6FCA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8" name="Line 491">
            <a:extLst>
              <a:ext uri="{FF2B5EF4-FFF2-40B4-BE49-F238E27FC236}">
                <a16:creationId xmlns:a16="http://schemas.microsoft.com/office/drawing/2014/main" id="{9FCF019F-C708-4C08-A0EB-0C22C695F3C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9" name="Line 492">
            <a:extLst>
              <a:ext uri="{FF2B5EF4-FFF2-40B4-BE49-F238E27FC236}">
                <a16:creationId xmlns:a16="http://schemas.microsoft.com/office/drawing/2014/main" id="{262C1BE6-70DD-4156-80FD-07AAA8C2EB0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70" name="Group 493">
          <a:extLst>
            <a:ext uri="{FF2B5EF4-FFF2-40B4-BE49-F238E27FC236}">
              <a16:creationId xmlns:a16="http://schemas.microsoft.com/office/drawing/2014/main" id="{87F7E26A-4B31-4BEE-B28A-3037BCD1E1F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71" name="Line 494">
            <a:extLst>
              <a:ext uri="{FF2B5EF4-FFF2-40B4-BE49-F238E27FC236}">
                <a16:creationId xmlns:a16="http://schemas.microsoft.com/office/drawing/2014/main" id="{5C15141D-9BA7-413D-8D36-5DE2E95223E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2" name="Line 495">
            <a:extLst>
              <a:ext uri="{FF2B5EF4-FFF2-40B4-BE49-F238E27FC236}">
                <a16:creationId xmlns:a16="http://schemas.microsoft.com/office/drawing/2014/main" id="{FA95D6C5-1E1B-4D68-BB0F-5019BA01618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3" name="Line 496">
            <a:extLst>
              <a:ext uri="{FF2B5EF4-FFF2-40B4-BE49-F238E27FC236}">
                <a16:creationId xmlns:a16="http://schemas.microsoft.com/office/drawing/2014/main" id="{7B88A20E-8486-473B-AEA5-F2A0D29235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74" name="Group 497">
          <a:extLst>
            <a:ext uri="{FF2B5EF4-FFF2-40B4-BE49-F238E27FC236}">
              <a16:creationId xmlns:a16="http://schemas.microsoft.com/office/drawing/2014/main" id="{0D18E7DB-B78F-42E2-97B4-E525694338F2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75" name="Line 498">
            <a:extLst>
              <a:ext uri="{FF2B5EF4-FFF2-40B4-BE49-F238E27FC236}">
                <a16:creationId xmlns:a16="http://schemas.microsoft.com/office/drawing/2014/main" id="{A2752752-3472-4AC1-BD22-874A43A499D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" name="Line 499">
            <a:extLst>
              <a:ext uri="{FF2B5EF4-FFF2-40B4-BE49-F238E27FC236}">
                <a16:creationId xmlns:a16="http://schemas.microsoft.com/office/drawing/2014/main" id="{F594D54E-5558-4438-9FB4-19C78414F20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" name="Line 500">
            <a:extLst>
              <a:ext uri="{FF2B5EF4-FFF2-40B4-BE49-F238E27FC236}">
                <a16:creationId xmlns:a16="http://schemas.microsoft.com/office/drawing/2014/main" id="{1B91FA65-C960-45A5-84BF-958FCB74165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78" name="Group 501">
          <a:extLst>
            <a:ext uri="{FF2B5EF4-FFF2-40B4-BE49-F238E27FC236}">
              <a16:creationId xmlns:a16="http://schemas.microsoft.com/office/drawing/2014/main" id="{B63F2358-2319-4C6C-A582-53E5C95342E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79" name="Line 502">
            <a:extLst>
              <a:ext uri="{FF2B5EF4-FFF2-40B4-BE49-F238E27FC236}">
                <a16:creationId xmlns:a16="http://schemas.microsoft.com/office/drawing/2014/main" id="{20115CE9-C769-409A-9EF4-38B729EC107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0" name="Line 503">
            <a:extLst>
              <a:ext uri="{FF2B5EF4-FFF2-40B4-BE49-F238E27FC236}">
                <a16:creationId xmlns:a16="http://schemas.microsoft.com/office/drawing/2014/main" id="{3A20F3CE-E7D4-48EF-9015-EDB011217F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1" name="Line 504">
            <a:extLst>
              <a:ext uri="{FF2B5EF4-FFF2-40B4-BE49-F238E27FC236}">
                <a16:creationId xmlns:a16="http://schemas.microsoft.com/office/drawing/2014/main" id="{2153D58E-F064-4E00-A7E7-6B647ACA320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82" name="Group 505">
          <a:extLst>
            <a:ext uri="{FF2B5EF4-FFF2-40B4-BE49-F238E27FC236}">
              <a16:creationId xmlns:a16="http://schemas.microsoft.com/office/drawing/2014/main" id="{557AC5DD-C703-4B1A-9000-6244760ACFC6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83" name="Line 506">
            <a:extLst>
              <a:ext uri="{FF2B5EF4-FFF2-40B4-BE49-F238E27FC236}">
                <a16:creationId xmlns:a16="http://schemas.microsoft.com/office/drawing/2014/main" id="{7E1C9DF9-CE53-4682-90E6-C7E449271EC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4" name="Line 507">
            <a:extLst>
              <a:ext uri="{FF2B5EF4-FFF2-40B4-BE49-F238E27FC236}">
                <a16:creationId xmlns:a16="http://schemas.microsoft.com/office/drawing/2014/main" id="{3AC8C668-22D4-4E98-B927-B9D67F2C699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5" name="Line 508">
            <a:extLst>
              <a:ext uri="{FF2B5EF4-FFF2-40B4-BE49-F238E27FC236}">
                <a16:creationId xmlns:a16="http://schemas.microsoft.com/office/drawing/2014/main" id="{27410C3E-8583-4DE3-91CE-41765DEE7CD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86" name="Group 509">
          <a:extLst>
            <a:ext uri="{FF2B5EF4-FFF2-40B4-BE49-F238E27FC236}">
              <a16:creationId xmlns:a16="http://schemas.microsoft.com/office/drawing/2014/main" id="{0D61A86C-4EE4-4BAF-98DD-5899452BD78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87" name="Line 510">
            <a:extLst>
              <a:ext uri="{FF2B5EF4-FFF2-40B4-BE49-F238E27FC236}">
                <a16:creationId xmlns:a16="http://schemas.microsoft.com/office/drawing/2014/main" id="{1A9F53A4-60F0-42E4-89F9-8735B08D226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8" name="Line 511">
            <a:extLst>
              <a:ext uri="{FF2B5EF4-FFF2-40B4-BE49-F238E27FC236}">
                <a16:creationId xmlns:a16="http://schemas.microsoft.com/office/drawing/2014/main" id="{8E6752DE-641D-4F3F-8C71-A488E2D7385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9" name="Line 512">
            <a:extLst>
              <a:ext uri="{FF2B5EF4-FFF2-40B4-BE49-F238E27FC236}">
                <a16:creationId xmlns:a16="http://schemas.microsoft.com/office/drawing/2014/main" id="{D4BFD716-7449-42FC-B910-1D550C38105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90" name="Group 513">
          <a:extLst>
            <a:ext uri="{FF2B5EF4-FFF2-40B4-BE49-F238E27FC236}">
              <a16:creationId xmlns:a16="http://schemas.microsoft.com/office/drawing/2014/main" id="{C9EAAEF2-8139-4FA5-8DD6-C9F8B967F1C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91" name="Line 514">
            <a:extLst>
              <a:ext uri="{FF2B5EF4-FFF2-40B4-BE49-F238E27FC236}">
                <a16:creationId xmlns:a16="http://schemas.microsoft.com/office/drawing/2014/main" id="{7DD6229A-6D1E-446E-9DA9-7CB94A89FF4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2" name="Line 515">
            <a:extLst>
              <a:ext uri="{FF2B5EF4-FFF2-40B4-BE49-F238E27FC236}">
                <a16:creationId xmlns:a16="http://schemas.microsoft.com/office/drawing/2014/main" id="{E6CD5BB2-5490-465A-B744-818532B18AC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3" name="Line 516">
            <a:extLst>
              <a:ext uri="{FF2B5EF4-FFF2-40B4-BE49-F238E27FC236}">
                <a16:creationId xmlns:a16="http://schemas.microsoft.com/office/drawing/2014/main" id="{4F5A38F5-FB80-405F-9249-DBFEF657805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94" name="Group 517">
          <a:extLst>
            <a:ext uri="{FF2B5EF4-FFF2-40B4-BE49-F238E27FC236}">
              <a16:creationId xmlns:a16="http://schemas.microsoft.com/office/drawing/2014/main" id="{4DAC17C2-01DD-4254-9DE0-4C8E672222EA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95" name="Line 518">
            <a:extLst>
              <a:ext uri="{FF2B5EF4-FFF2-40B4-BE49-F238E27FC236}">
                <a16:creationId xmlns:a16="http://schemas.microsoft.com/office/drawing/2014/main" id="{8B71FD16-9E89-444C-A477-C585022B0C4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6" name="Line 519">
            <a:extLst>
              <a:ext uri="{FF2B5EF4-FFF2-40B4-BE49-F238E27FC236}">
                <a16:creationId xmlns:a16="http://schemas.microsoft.com/office/drawing/2014/main" id="{994FC73E-B138-4936-8FC1-64C73A27B4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7" name="Line 520">
            <a:extLst>
              <a:ext uri="{FF2B5EF4-FFF2-40B4-BE49-F238E27FC236}">
                <a16:creationId xmlns:a16="http://schemas.microsoft.com/office/drawing/2014/main" id="{FA7CAF68-A456-4000-854D-E896776DF5F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098" name="Group 521">
          <a:extLst>
            <a:ext uri="{FF2B5EF4-FFF2-40B4-BE49-F238E27FC236}">
              <a16:creationId xmlns:a16="http://schemas.microsoft.com/office/drawing/2014/main" id="{C2BE8A8A-3A29-4A58-9114-B862068406F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099" name="Line 522">
            <a:extLst>
              <a:ext uri="{FF2B5EF4-FFF2-40B4-BE49-F238E27FC236}">
                <a16:creationId xmlns:a16="http://schemas.microsoft.com/office/drawing/2014/main" id="{2D1411E7-624F-4BA1-8376-6D4A2D6BBF1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0" name="Line 523">
            <a:extLst>
              <a:ext uri="{FF2B5EF4-FFF2-40B4-BE49-F238E27FC236}">
                <a16:creationId xmlns:a16="http://schemas.microsoft.com/office/drawing/2014/main" id="{0A71D351-50F7-4788-81C1-80452D72BC2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1" name="Line 524">
            <a:extLst>
              <a:ext uri="{FF2B5EF4-FFF2-40B4-BE49-F238E27FC236}">
                <a16:creationId xmlns:a16="http://schemas.microsoft.com/office/drawing/2014/main" id="{F6EC746B-395F-4CDC-925D-35DFF3552EB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02" name="Group 525">
          <a:extLst>
            <a:ext uri="{FF2B5EF4-FFF2-40B4-BE49-F238E27FC236}">
              <a16:creationId xmlns:a16="http://schemas.microsoft.com/office/drawing/2014/main" id="{9C0A9C66-C5E8-4AF2-B3FB-B10776C1822E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03" name="Line 526">
            <a:extLst>
              <a:ext uri="{FF2B5EF4-FFF2-40B4-BE49-F238E27FC236}">
                <a16:creationId xmlns:a16="http://schemas.microsoft.com/office/drawing/2014/main" id="{E8BC7D73-AC91-478D-B59A-B7BA569C5A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4" name="Line 527">
            <a:extLst>
              <a:ext uri="{FF2B5EF4-FFF2-40B4-BE49-F238E27FC236}">
                <a16:creationId xmlns:a16="http://schemas.microsoft.com/office/drawing/2014/main" id="{F2E73AE4-53DA-4C8E-8120-A2A23B72321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528">
            <a:extLst>
              <a:ext uri="{FF2B5EF4-FFF2-40B4-BE49-F238E27FC236}">
                <a16:creationId xmlns:a16="http://schemas.microsoft.com/office/drawing/2014/main" id="{F1210FA3-20DC-436B-96E9-F6C8FCCE8FD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06" name="Group 529">
          <a:extLst>
            <a:ext uri="{FF2B5EF4-FFF2-40B4-BE49-F238E27FC236}">
              <a16:creationId xmlns:a16="http://schemas.microsoft.com/office/drawing/2014/main" id="{67939237-DDA0-4578-9B54-3DD120E917B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07" name="Line 530">
            <a:extLst>
              <a:ext uri="{FF2B5EF4-FFF2-40B4-BE49-F238E27FC236}">
                <a16:creationId xmlns:a16="http://schemas.microsoft.com/office/drawing/2014/main" id="{28FAAC59-4C62-46D6-B939-22CE9EFE7DC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Line 531">
            <a:extLst>
              <a:ext uri="{FF2B5EF4-FFF2-40B4-BE49-F238E27FC236}">
                <a16:creationId xmlns:a16="http://schemas.microsoft.com/office/drawing/2014/main" id="{C3E57E4F-BFA6-4A77-9139-3EA9B9E4D9B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" name="Line 532">
            <a:extLst>
              <a:ext uri="{FF2B5EF4-FFF2-40B4-BE49-F238E27FC236}">
                <a16:creationId xmlns:a16="http://schemas.microsoft.com/office/drawing/2014/main" id="{9FA3A58C-A91C-4CD8-BF11-770661A3132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10" name="Group 533">
          <a:extLst>
            <a:ext uri="{FF2B5EF4-FFF2-40B4-BE49-F238E27FC236}">
              <a16:creationId xmlns:a16="http://schemas.microsoft.com/office/drawing/2014/main" id="{068A19D7-9E9D-4222-AE41-498D8CF12E5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11" name="Line 534">
            <a:extLst>
              <a:ext uri="{FF2B5EF4-FFF2-40B4-BE49-F238E27FC236}">
                <a16:creationId xmlns:a16="http://schemas.microsoft.com/office/drawing/2014/main" id="{85281EEC-0C43-42DF-B479-42347F1AD13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2" name="Line 535">
            <a:extLst>
              <a:ext uri="{FF2B5EF4-FFF2-40B4-BE49-F238E27FC236}">
                <a16:creationId xmlns:a16="http://schemas.microsoft.com/office/drawing/2014/main" id="{111FA800-4C9C-4E22-A821-2DCEFEE7327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3" name="Line 536">
            <a:extLst>
              <a:ext uri="{FF2B5EF4-FFF2-40B4-BE49-F238E27FC236}">
                <a16:creationId xmlns:a16="http://schemas.microsoft.com/office/drawing/2014/main" id="{567495E7-F678-4609-A2B7-5D6920B890C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14" name="Group 537">
          <a:extLst>
            <a:ext uri="{FF2B5EF4-FFF2-40B4-BE49-F238E27FC236}">
              <a16:creationId xmlns:a16="http://schemas.microsoft.com/office/drawing/2014/main" id="{09CF9F39-58AD-4FF7-9348-E7D0EAD9B45B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15" name="Line 538">
            <a:extLst>
              <a:ext uri="{FF2B5EF4-FFF2-40B4-BE49-F238E27FC236}">
                <a16:creationId xmlns:a16="http://schemas.microsoft.com/office/drawing/2014/main" id="{E7769062-113D-499A-AE79-D615AABE599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6" name="Line 539">
            <a:extLst>
              <a:ext uri="{FF2B5EF4-FFF2-40B4-BE49-F238E27FC236}">
                <a16:creationId xmlns:a16="http://schemas.microsoft.com/office/drawing/2014/main" id="{B7396F03-1C36-4868-A318-4625FE707B0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" name="Line 540">
            <a:extLst>
              <a:ext uri="{FF2B5EF4-FFF2-40B4-BE49-F238E27FC236}">
                <a16:creationId xmlns:a16="http://schemas.microsoft.com/office/drawing/2014/main" id="{4EC23F31-A27D-4060-B43E-4EAFC6E2CA7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18" name="Group 541">
          <a:extLst>
            <a:ext uri="{FF2B5EF4-FFF2-40B4-BE49-F238E27FC236}">
              <a16:creationId xmlns:a16="http://schemas.microsoft.com/office/drawing/2014/main" id="{19C5816D-154D-49F3-8C0E-028D0771AD63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19" name="Line 542">
            <a:extLst>
              <a:ext uri="{FF2B5EF4-FFF2-40B4-BE49-F238E27FC236}">
                <a16:creationId xmlns:a16="http://schemas.microsoft.com/office/drawing/2014/main" id="{B5D7F41B-B0CB-44AD-AC7D-05D65924BE5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0" name="Line 543">
            <a:extLst>
              <a:ext uri="{FF2B5EF4-FFF2-40B4-BE49-F238E27FC236}">
                <a16:creationId xmlns:a16="http://schemas.microsoft.com/office/drawing/2014/main" id="{510A052C-CDEB-465C-A93C-3826BF0FAE4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1" name="Line 544">
            <a:extLst>
              <a:ext uri="{FF2B5EF4-FFF2-40B4-BE49-F238E27FC236}">
                <a16:creationId xmlns:a16="http://schemas.microsoft.com/office/drawing/2014/main" id="{67C64090-E8C7-4C43-91EC-279E95FDEF2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22" name="Group 545">
          <a:extLst>
            <a:ext uri="{FF2B5EF4-FFF2-40B4-BE49-F238E27FC236}">
              <a16:creationId xmlns:a16="http://schemas.microsoft.com/office/drawing/2014/main" id="{5F65A5D2-A0EB-4B5D-B2BA-2A5CE061A62F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23" name="Line 546">
            <a:extLst>
              <a:ext uri="{FF2B5EF4-FFF2-40B4-BE49-F238E27FC236}">
                <a16:creationId xmlns:a16="http://schemas.microsoft.com/office/drawing/2014/main" id="{7664047E-2510-4AF0-B5BC-E18849974D8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4" name="Line 547">
            <a:extLst>
              <a:ext uri="{FF2B5EF4-FFF2-40B4-BE49-F238E27FC236}">
                <a16:creationId xmlns:a16="http://schemas.microsoft.com/office/drawing/2014/main" id="{BB2779FA-D0F8-42CA-98F9-B13754B2E22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5" name="Line 548">
            <a:extLst>
              <a:ext uri="{FF2B5EF4-FFF2-40B4-BE49-F238E27FC236}">
                <a16:creationId xmlns:a16="http://schemas.microsoft.com/office/drawing/2014/main" id="{C31EAEAE-95F9-4D40-9046-80C2CD90CA0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26" name="Group 549">
          <a:extLst>
            <a:ext uri="{FF2B5EF4-FFF2-40B4-BE49-F238E27FC236}">
              <a16:creationId xmlns:a16="http://schemas.microsoft.com/office/drawing/2014/main" id="{DFA6C5F6-C018-404E-839F-24C7692CF16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27" name="Line 550">
            <a:extLst>
              <a:ext uri="{FF2B5EF4-FFF2-40B4-BE49-F238E27FC236}">
                <a16:creationId xmlns:a16="http://schemas.microsoft.com/office/drawing/2014/main" id="{6298733D-57F0-482D-A1EC-1578B7C830D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" name="Line 551">
            <a:extLst>
              <a:ext uri="{FF2B5EF4-FFF2-40B4-BE49-F238E27FC236}">
                <a16:creationId xmlns:a16="http://schemas.microsoft.com/office/drawing/2014/main" id="{0893EC64-1709-499F-B9A3-2E467DC2C15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9" name="Line 552">
            <a:extLst>
              <a:ext uri="{FF2B5EF4-FFF2-40B4-BE49-F238E27FC236}">
                <a16:creationId xmlns:a16="http://schemas.microsoft.com/office/drawing/2014/main" id="{560643F7-E24E-4DDC-B962-E6FED1A9625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30" name="Group 553">
          <a:extLst>
            <a:ext uri="{FF2B5EF4-FFF2-40B4-BE49-F238E27FC236}">
              <a16:creationId xmlns:a16="http://schemas.microsoft.com/office/drawing/2014/main" id="{217C743B-EC3D-4EEC-9C1A-5833C97254B9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31" name="Line 554">
            <a:extLst>
              <a:ext uri="{FF2B5EF4-FFF2-40B4-BE49-F238E27FC236}">
                <a16:creationId xmlns:a16="http://schemas.microsoft.com/office/drawing/2014/main" id="{F20931E1-C4C2-4998-8D3E-F45AAE6376D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2" name="Line 555">
            <a:extLst>
              <a:ext uri="{FF2B5EF4-FFF2-40B4-BE49-F238E27FC236}">
                <a16:creationId xmlns:a16="http://schemas.microsoft.com/office/drawing/2014/main" id="{B2A70C4A-CE25-454A-BAD0-F73FBD78D14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3" name="Line 556">
            <a:extLst>
              <a:ext uri="{FF2B5EF4-FFF2-40B4-BE49-F238E27FC236}">
                <a16:creationId xmlns:a16="http://schemas.microsoft.com/office/drawing/2014/main" id="{5E088673-F24D-4AA4-971E-DEEF5E45849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34" name="Group 557">
          <a:extLst>
            <a:ext uri="{FF2B5EF4-FFF2-40B4-BE49-F238E27FC236}">
              <a16:creationId xmlns:a16="http://schemas.microsoft.com/office/drawing/2014/main" id="{17595711-06E8-42DF-BF65-42691655CDA1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35" name="Line 558">
            <a:extLst>
              <a:ext uri="{FF2B5EF4-FFF2-40B4-BE49-F238E27FC236}">
                <a16:creationId xmlns:a16="http://schemas.microsoft.com/office/drawing/2014/main" id="{70DBE368-6703-48C7-AC5E-8E9CE50AECF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" name="Line 559">
            <a:extLst>
              <a:ext uri="{FF2B5EF4-FFF2-40B4-BE49-F238E27FC236}">
                <a16:creationId xmlns:a16="http://schemas.microsoft.com/office/drawing/2014/main" id="{7577A793-3562-4457-85B1-723ACBC9C8F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" name="Line 560">
            <a:extLst>
              <a:ext uri="{FF2B5EF4-FFF2-40B4-BE49-F238E27FC236}">
                <a16:creationId xmlns:a16="http://schemas.microsoft.com/office/drawing/2014/main" id="{A3F9DEE3-2F7C-4164-927D-626A2B8D462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38" name="Group 561">
          <a:extLst>
            <a:ext uri="{FF2B5EF4-FFF2-40B4-BE49-F238E27FC236}">
              <a16:creationId xmlns:a16="http://schemas.microsoft.com/office/drawing/2014/main" id="{3FBB666C-6A34-4EB0-8C1A-AE96B63B0618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39" name="Line 562">
            <a:extLst>
              <a:ext uri="{FF2B5EF4-FFF2-40B4-BE49-F238E27FC236}">
                <a16:creationId xmlns:a16="http://schemas.microsoft.com/office/drawing/2014/main" id="{AFC53398-E0DB-424C-9173-AE156FF4506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0" name="Line 563">
            <a:extLst>
              <a:ext uri="{FF2B5EF4-FFF2-40B4-BE49-F238E27FC236}">
                <a16:creationId xmlns:a16="http://schemas.microsoft.com/office/drawing/2014/main" id="{5541618D-FA0C-40CE-9844-E8C3AA90642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1" name="Line 564">
            <a:extLst>
              <a:ext uri="{FF2B5EF4-FFF2-40B4-BE49-F238E27FC236}">
                <a16:creationId xmlns:a16="http://schemas.microsoft.com/office/drawing/2014/main" id="{2F1F4AF7-6A26-4576-8F2E-2F506219A9D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42" name="Group 565">
          <a:extLst>
            <a:ext uri="{FF2B5EF4-FFF2-40B4-BE49-F238E27FC236}">
              <a16:creationId xmlns:a16="http://schemas.microsoft.com/office/drawing/2014/main" id="{A9CEC080-0E6E-49CF-B054-E25207A22D3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43" name="Line 566">
            <a:extLst>
              <a:ext uri="{FF2B5EF4-FFF2-40B4-BE49-F238E27FC236}">
                <a16:creationId xmlns:a16="http://schemas.microsoft.com/office/drawing/2014/main" id="{A9E6E807-3443-4FF5-B51E-AF85F67521F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4" name="Line 567">
            <a:extLst>
              <a:ext uri="{FF2B5EF4-FFF2-40B4-BE49-F238E27FC236}">
                <a16:creationId xmlns:a16="http://schemas.microsoft.com/office/drawing/2014/main" id="{1D463121-1C61-4F08-9991-EF89EF0C7F6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5" name="Line 568">
            <a:extLst>
              <a:ext uri="{FF2B5EF4-FFF2-40B4-BE49-F238E27FC236}">
                <a16:creationId xmlns:a16="http://schemas.microsoft.com/office/drawing/2014/main" id="{9810B439-A220-4E45-B1BF-43D8AD2DF40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46" name="Group 569">
          <a:extLst>
            <a:ext uri="{FF2B5EF4-FFF2-40B4-BE49-F238E27FC236}">
              <a16:creationId xmlns:a16="http://schemas.microsoft.com/office/drawing/2014/main" id="{12935BFA-6B05-4013-8D27-E7004C0AF925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47" name="Line 570">
            <a:extLst>
              <a:ext uri="{FF2B5EF4-FFF2-40B4-BE49-F238E27FC236}">
                <a16:creationId xmlns:a16="http://schemas.microsoft.com/office/drawing/2014/main" id="{D81C3F51-B185-4151-A967-BCFD547C11E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8" name="Line 571">
            <a:extLst>
              <a:ext uri="{FF2B5EF4-FFF2-40B4-BE49-F238E27FC236}">
                <a16:creationId xmlns:a16="http://schemas.microsoft.com/office/drawing/2014/main" id="{40BB5C06-8BAA-4D8E-A164-4F88825253D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9" name="Line 572">
            <a:extLst>
              <a:ext uri="{FF2B5EF4-FFF2-40B4-BE49-F238E27FC236}">
                <a16:creationId xmlns:a16="http://schemas.microsoft.com/office/drawing/2014/main" id="{1840F098-3127-49B1-BC9C-6212EFBDD04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35</xdr:row>
      <xdr:rowOff>0</xdr:rowOff>
    </xdr:to>
    <xdr:grpSp>
      <xdr:nvGrpSpPr>
        <xdr:cNvPr id="1150" name="Group 573">
          <a:extLst>
            <a:ext uri="{FF2B5EF4-FFF2-40B4-BE49-F238E27FC236}">
              <a16:creationId xmlns:a16="http://schemas.microsoft.com/office/drawing/2014/main" id="{C29D5CF0-41D7-4FF4-9BCB-0EF06BBFC557}"/>
            </a:ext>
          </a:extLst>
        </xdr:cNvPr>
        <xdr:cNvGrpSpPr>
          <a:grpSpLocks/>
        </xdr:cNvGrpSpPr>
      </xdr:nvGrpSpPr>
      <xdr:grpSpPr bwMode="auto">
        <a:xfrm>
          <a:off x="3718560" y="7246620"/>
          <a:ext cx="0" cy="0"/>
          <a:chOff x="63" y="1010"/>
          <a:chExt cx="31" cy="69"/>
        </a:xfrm>
      </xdr:grpSpPr>
      <xdr:sp macro="" textlink="">
        <xdr:nvSpPr>
          <xdr:cNvPr id="1151" name="Line 574">
            <a:extLst>
              <a:ext uri="{FF2B5EF4-FFF2-40B4-BE49-F238E27FC236}">
                <a16:creationId xmlns:a16="http://schemas.microsoft.com/office/drawing/2014/main" id="{CE9C6294-37B6-46D1-BB8B-BC8FD7BA738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2" name="Line 575">
            <a:extLst>
              <a:ext uri="{FF2B5EF4-FFF2-40B4-BE49-F238E27FC236}">
                <a16:creationId xmlns:a16="http://schemas.microsoft.com/office/drawing/2014/main" id="{E9FDD5C2-426C-43DC-A869-405D27F990B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3" name="Line 576">
            <a:extLst>
              <a:ext uri="{FF2B5EF4-FFF2-40B4-BE49-F238E27FC236}">
                <a16:creationId xmlns:a16="http://schemas.microsoft.com/office/drawing/2014/main" id="{F20346BE-C5CF-484A-B1B0-FE926D4E6CD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54" name="Group 1">
          <a:extLst>
            <a:ext uri="{FF2B5EF4-FFF2-40B4-BE49-F238E27FC236}">
              <a16:creationId xmlns:a16="http://schemas.microsoft.com/office/drawing/2014/main" id="{81A0EE7F-816E-419A-A643-0FFDE078262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55" name="Line 2">
            <a:extLst>
              <a:ext uri="{FF2B5EF4-FFF2-40B4-BE49-F238E27FC236}">
                <a16:creationId xmlns:a16="http://schemas.microsoft.com/office/drawing/2014/main" id="{44CD2398-3970-4AFA-9CA5-15AF6018B6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6" name="Line 3">
            <a:extLst>
              <a:ext uri="{FF2B5EF4-FFF2-40B4-BE49-F238E27FC236}">
                <a16:creationId xmlns:a16="http://schemas.microsoft.com/office/drawing/2014/main" id="{83DAC43D-0FBB-4791-8E0F-5FBA3367787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7" name="Line 4">
            <a:extLst>
              <a:ext uri="{FF2B5EF4-FFF2-40B4-BE49-F238E27FC236}">
                <a16:creationId xmlns:a16="http://schemas.microsoft.com/office/drawing/2014/main" id="{A6E12648-B96E-4A9E-8CC7-2680F80E32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58" name="Group 5">
          <a:extLst>
            <a:ext uri="{FF2B5EF4-FFF2-40B4-BE49-F238E27FC236}">
              <a16:creationId xmlns:a16="http://schemas.microsoft.com/office/drawing/2014/main" id="{B462ED90-FF31-4877-8879-70101DB9E60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59" name="Line 6">
            <a:extLst>
              <a:ext uri="{FF2B5EF4-FFF2-40B4-BE49-F238E27FC236}">
                <a16:creationId xmlns:a16="http://schemas.microsoft.com/office/drawing/2014/main" id="{4458124B-58FB-438D-BD8B-4C7AA941311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0" name="Line 7">
            <a:extLst>
              <a:ext uri="{FF2B5EF4-FFF2-40B4-BE49-F238E27FC236}">
                <a16:creationId xmlns:a16="http://schemas.microsoft.com/office/drawing/2014/main" id="{60CEC770-30C2-45C2-9707-0BDB58FC2D8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1" name="Line 8">
            <a:extLst>
              <a:ext uri="{FF2B5EF4-FFF2-40B4-BE49-F238E27FC236}">
                <a16:creationId xmlns:a16="http://schemas.microsoft.com/office/drawing/2014/main" id="{895D5265-2E8E-438E-B3D5-C276AF72493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62" name="Group 9">
          <a:extLst>
            <a:ext uri="{FF2B5EF4-FFF2-40B4-BE49-F238E27FC236}">
              <a16:creationId xmlns:a16="http://schemas.microsoft.com/office/drawing/2014/main" id="{997E5AEF-5A70-488A-B39B-A92BECBEE4C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63" name="Line 10">
            <a:extLst>
              <a:ext uri="{FF2B5EF4-FFF2-40B4-BE49-F238E27FC236}">
                <a16:creationId xmlns:a16="http://schemas.microsoft.com/office/drawing/2014/main" id="{E9FF9797-A129-499D-9A18-9A4FC90C793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4" name="Line 11">
            <a:extLst>
              <a:ext uri="{FF2B5EF4-FFF2-40B4-BE49-F238E27FC236}">
                <a16:creationId xmlns:a16="http://schemas.microsoft.com/office/drawing/2014/main" id="{B77BF59B-62BD-4B21-B514-14B15CA3578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5" name="Line 12">
            <a:extLst>
              <a:ext uri="{FF2B5EF4-FFF2-40B4-BE49-F238E27FC236}">
                <a16:creationId xmlns:a16="http://schemas.microsoft.com/office/drawing/2014/main" id="{E84B0CE6-4140-4C94-8FE1-B3FB197DFC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66" name="Group 13">
          <a:extLst>
            <a:ext uri="{FF2B5EF4-FFF2-40B4-BE49-F238E27FC236}">
              <a16:creationId xmlns:a16="http://schemas.microsoft.com/office/drawing/2014/main" id="{60AC15A2-2E6C-4927-9A34-992079D1C51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67" name="Line 14">
            <a:extLst>
              <a:ext uri="{FF2B5EF4-FFF2-40B4-BE49-F238E27FC236}">
                <a16:creationId xmlns:a16="http://schemas.microsoft.com/office/drawing/2014/main" id="{290C888C-2B44-4BDB-BE39-1F1DC128D9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8" name="Line 15">
            <a:extLst>
              <a:ext uri="{FF2B5EF4-FFF2-40B4-BE49-F238E27FC236}">
                <a16:creationId xmlns:a16="http://schemas.microsoft.com/office/drawing/2014/main" id="{AB8CA551-9275-49F6-A2F8-9E08F7250AF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9" name="Line 16">
            <a:extLst>
              <a:ext uri="{FF2B5EF4-FFF2-40B4-BE49-F238E27FC236}">
                <a16:creationId xmlns:a16="http://schemas.microsoft.com/office/drawing/2014/main" id="{57A57C1C-7C5B-48A1-A565-D8C7879B33A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70" name="Group 17">
          <a:extLst>
            <a:ext uri="{FF2B5EF4-FFF2-40B4-BE49-F238E27FC236}">
              <a16:creationId xmlns:a16="http://schemas.microsoft.com/office/drawing/2014/main" id="{A91A9FFE-6829-4BE9-816F-4288BEE8126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71" name="Line 18">
            <a:extLst>
              <a:ext uri="{FF2B5EF4-FFF2-40B4-BE49-F238E27FC236}">
                <a16:creationId xmlns:a16="http://schemas.microsoft.com/office/drawing/2014/main" id="{4DB04183-16CA-459E-9D20-AB6F0023ADA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2" name="Line 19">
            <a:extLst>
              <a:ext uri="{FF2B5EF4-FFF2-40B4-BE49-F238E27FC236}">
                <a16:creationId xmlns:a16="http://schemas.microsoft.com/office/drawing/2014/main" id="{88ACCDCD-D6A3-45B4-9C5A-767D9DD4A9E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3" name="Line 20">
            <a:extLst>
              <a:ext uri="{FF2B5EF4-FFF2-40B4-BE49-F238E27FC236}">
                <a16:creationId xmlns:a16="http://schemas.microsoft.com/office/drawing/2014/main" id="{9841ED68-7ADB-4906-97FD-FA786B5E34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74" name="Group 21">
          <a:extLst>
            <a:ext uri="{FF2B5EF4-FFF2-40B4-BE49-F238E27FC236}">
              <a16:creationId xmlns:a16="http://schemas.microsoft.com/office/drawing/2014/main" id="{3F2352E5-8A0C-40CB-BA11-52A25FB9591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75" name="Line 22">
            <a:extLst>
              <a:ext uri="{FF2B5EF4-FFF2-40B4-BE49-F238E27FC236}">
                <a16:creationId xmlns:a16="http://schemas.microsoft.com/office/drawing/2014/main" id="{FD066F31-4062-431F-929A-C501E108FFE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6" name="Line 23">
            <a:extLst>
              <a:ext uri="{FF2B5EF4-FFF2-40B4-BE49-F238E27FC236}">
                <a16:creationId xmlns:a16="http://schemas.microsoft.com/office/drawing/2014/main" id="{A560558D-B440-435B-986D-F84C547182A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7" name="Line 24">
            <a:extLst>
              <a:ext uri="{FF2B5EF4-FFF2-40B4-BE49-F238E27FC236}">
                <a16:creationId xmlns:a16="http://schemas.microsoft.com/office/drawing/2014/main" id="{6581F5AF-F510-4B82-AF7F-47F0BCE2D99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78" name="Group 25">
          <a:extLst>
            <a:ext uri="{FF2B5EF4-FFF2-40B4-BE49-F238E27FC236}">
              <a16:creationId xmlns:a16="http://schemas.microsoft.com/office/drawing/2014/main" id="{E51D01B6-9A8A-456B-AE4B-95CAD414E8F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79" name="Line 26">
            <a:extLst>
              <a:ext uri="{FF2B5EF4-FFF2-40B4-BE49-F238E27FC236}">
                <a16:creationId xmlns:a16="http://schemas.microsoft.com/office/drawing/2014/main" id="{4A5C29BA-F31A-4400-A198-3B047D7CA27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0" name="Line 27">
            <a:extLst>
              <a:ext uri="{FF2B5EF4-FFF2-40B4-BE49-F238E27FC236}">
                <a16:creationId xmlns:a16="http://schemas.microsoft.com/office/drawing/2014/main" id="{1959C493-E487-41DA-BBE9-DA3AC38B0EF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" name="Line 28">
            <a:extLst>
              <a:ext uri="{FF2B5EF4-FFF2-40B4-BE49-F238E27FC236}">
                <a16:creationId xmlns:a16="http://schemas.microsoft.com/office/drawing/2014/main" id="{BB807167-8C80-464F-A285-C519B516F36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82" name="Group 29">
          <a:extLst>
            <a:ext uri="{FF2B5EF4-FFF2-40B4-BE49-F238E27FC236}">
              <a16:creationId xmlns:a16="http://schemas.microsoft.com/office/drawing/2014/main" id="{41B62365-BFDB-4A02-AD41-81B701B0DB6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83" name="Line 30">
            <a:extLst>
              <a:ext uri="{FF2B5EF4-FFF2-40B4-BE49-F238E27FC236}">
                <a16:creationId xmlns:a16="http://schemas.microsoft.com/office/drawing/2014/main" id="{04B353DA-FCB5-45FE-BF13-7D6691E700C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" name="Line 31">
            <a:extLst>
              <a:ext uri="{FF2B5EF4-FFF2-40B4-BE49-F238E27FC236}">
                <a16:creationId xmlns:a16="http://schemas.microsoft.com/office/drawing/2014/main" id="{E1D4B37D-5457-4615-99ED-CF24BA2F1AB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" name="Line 32">
            <a:extLst>
              <a:ext uri="{FF2B5EF4-FFF2-40B4-BE49-F238E27FC236}">
                <a16:creationId xmlns:a16="http://schemas.microsoft.com/office/drawing/2014/main" id="{68E660B9-46FA-419A-81C0-FC8A39D2C0D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86" name="Group 33">
          <a:extLst>
            <a:ext uri="{FF2B5EF4-FFF2-40B4-BE49-F238E27FC236}">
              <a16:creationId xmlns:a16="http://schemas.microsoft.com/office/drawing/2014/main" id="{27DAAA5D-8727-4F15-8CC9-B6ADE2E4D8D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87" name="Line 34">
            <a:extLst>
              <a:ext uri="{FF2B5EF4-FFF2-40B4-BE49-F238E27FC236}">
                <a16:creationId xmlns:a16="http://schemas.microsoft.com/office/drawing/2014/main" id="{814AAF8F-7756-47AD-B06E-9500CF3BF72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" name="Line 35">
            <a:extLst>
              <a:ext uri="{FF2B5EF4-FFF2-40B4-BE49-F238E27FC236}">
                <a16:creationId xmlns:a16="http://schemas.microsoft.com/office/drawing/2014/main" id="{7A7181BD-DAD4-48D7-824B-3DE88A47CDE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" name="Line 36">
            <a:extLst>
              <a:ext uri="{FF2B5EF4-FFF2-40B4-BE49-F238E27FC236}">
                <a16:creationId xmlns:a16="http://schemas.microsoft.com/office/drawing/2014/main" id="{DDC7B069-AE25-45DB-A9CF-5A1CE7586A5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90" name="Group 37">
          <a:extLst>
            <a:ext uri="{FF2B5EF4-FFF2-40B4-BE49-F238E27FC236}">
              <a16:creationId xmlns:a16="http://schemas.microsoft.com/office/drawing/2014/main" id="{6CFE90DE-C5F2-4109-AF6F-936ADF161C8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91" name="Line 38">
            <a:extLst>
              <a:ext uri="{FF2B5EF4-FFF2-40B4-BE49-F238E27FC236}">
                <a16:creationId xmlns:a16="http://schemas.microsoft.com/office/drawing/2014/main" id="{667BEB79-FE8B-47EA-9C1D-67BA40A6465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2" name="Line 39">
            <a:extLst>
              <a:ext uri="{FF2B5EF4-FFF2-40B4-BE49-F238E27FC236}">
                <a16:creationId xmlns:a16="http://schemas.microsoft.com/office/drawing/2014/main" id="{18F63ECB-1612-48C8-BC95-12C717589A4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3" name="Line 40">
            <a:extLst>
              <a:ext uri="{FF2B5EF4-FFF2-40B4-BE49-F238E27FC236}">
                <a16:creationId xmlns:a16="http://schemas.microsoft.com/office/drawing/2014/main" id="{BFFA2E4C-4B1D-414A-AB3C-A51C6D5BD8B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94" name="Group 41">
          <a:extLst>
            <a:ext uri="{FF2B5EF4-FFF2-40B4-BE49-F238E27FC236}">
              <a16:creationId xmlns:a16="http://schemas.microsoft.com/office/drawing/2014/main" id="{41BFDBCB-E748-458C-8BD8-0C013D82C19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95" name="Line 42">
            <a:extLst>
              <a:ext uri="{FF2B5EF4-FFF2-40B4-BE49-F238E27FC236}">
                <a16:creationId xmlns:a16="http://schemas.microsoft.com/office/drawing/2014/main" id="{E0E1AF44-0C1A-4FE5-BF41-B90A3D0ABC5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6" name="Line 43">
            <a:extLst>
              <a:ext uri="{FF2B5EF4-FFF2-40B4-BE49-F238E27FC236}">
                <a16:creationId xmlns:a16="http://schemas.microsoft.com/office/drawing/2014/main" id="{F6BB0DB5-27A9-456F-BEAB-2A81149ACAC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7" name="Line 44">
            <a:extLst>
              <a:ext uri="{FF2B5EF4-FFF2-40B4-BE49-F238E27FC236}">
                <a16:creationId xmlns:a16="http://schemas.microsoft.com/office/drawing/2014/main" id="{AD539688-3264-478C-8CBD-BEA6FF23930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198" name="Group 45">
          <a:extLst>
            <a:ext uri="{FF2B5EF4-FFF2-40B4-BE49-F238E27FC236}">
              <a16:creationId xmlns:a16="http://schemas.microsoft.com/office/drawing/2014/main" id="{7169937E-0076-42E9-B9EF-F5FE7A4AF24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199" name="Line 46">
            <a:extLst>
              <a:ext uri="{FF2B5EF4-FFF2-40B4-BE49-F238E27FC236}">
                <a16:creationId xmlns:a16="http://schemas.microsoft.com/office/drawing/2014/main" id="{E2C745B4-199C-4FEA-9E94-34C9CD25B2B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0" name="Line 47">
            <a:extLst>
              <a:ext uri="{FF2B5EF4-FFF2-40B4-BE49-F238E27FC236}">
                <a16:creationId xmlns:a16="http://schemas.microsoft.com/office/drawing/2014/main" id="{A2A91D04-6DF0-41C5-B543-FCAF270B75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1" name="Line 48">
            <a:extLst>
              <a:ext uri="{FF2B5EF4-FFF2-40B4-BE49-F238E27FC236}">
                <a16:creationId xmlns:a16="http://schemas.microsoft.com/office/drawing/2014/main" id="{0FC90E1B-036A-46A1-B583-09E062011E2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02" name="Group 49">
          <a:extLst>
            <a:ext uri="{FF2B5EF4-FFF2-40B4-BE49-F238E27FC236}">
              <a16:creationId xmlns:a16="http://schemas.microsoft.com/office/drawing/2014/main" id="{1D2ECEB5-D52B-46B4-8B04-294A7F30542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03" name="Line 50">
            <a:extLst>
              <a:ext uri="{FF2B5EF4-FFF2-40B4-BE49-F238E27FC236}">
                <a16:creationId xmlns:a16="http://schemas.microsoft.com/office/drawing/2014/main" id="{280BAC7C-148E-4C50-941E-50B1B32DE81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Line 51">
            <a:extLst>
              <a:ext uri="{FF2B5EF4-FFF2-40B4-BE49-F238E27FC236}">
                <a16:creationId xmlns:a16="http://schemas.microsoft.com/office/drawing/2014/main" id="{A93DAE9A-C13A-4D37-8024-1776DA95EFF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5" name="Line 52">
            <a:extLst>
              <a:ext uri="{FF2B5EF4-FFF2-40B4-BE49-F238E27FC236}">
                <a16:creationId xmlns:a16="http://schemas.microsoft.com/office/drawing/2014/main" id="{D5C4F77A-2D4C-4227-8F53-92507239B59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06" name="Group 53">
          <a:extLst>
            <a:ext uri="{FF2B5EF4-FFF2-40B4-BE49-F238E27FC236}">
              <a16:creationId xmlns:a16="http://schemas.microsoft.com/office/drawing/2014/main" id="{3DAF3240-C897-434B-8BE6-2B478A62D2B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07" name="Line 54">
            <a:extLst>
              <a:ext uri="{FF2B5EF4-FFF2-40B4-BE49-F238E27FC236}">
                <a16:creationId xmlns:a16="http://schemas.microsoft.com/office/drawing/2014/main" id="{8B6239E0-CCC9-4B17-8431-5FEFEB4342B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8" name="Line 55">
            <a:extLst>
              <a:ext uri="{FF2B5EF4-FFF2-40B4-BE49-F238E27FC236}">
                <a16:creationId xmlns:a16="http://schemas.microsoft.com/office/drawing/2014/main" id="{D375A0C7-8300-43A1-9989-3E83340D323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9" name="Line 56">
            <a:extLst>
              <a:ext uri="{FF2B5EF4-FFF2-40B4-BE49-F238E27FC236}">
                <a16:creationId xmlns:a16="http://schemas.microsoft.com/office/drawing/2014/main" id="{15ACDB57-887A-4F37-8E24-DA2AD36E2A1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10" name="Group 57">
          <a:extLst>
            <a:ext uri="{FF2B5EF4-FFF2-40B4-BE49-F238E27FC236}">
              <a16:creationId xmlns:a16="http://schemas.microsoft.com/office/drawing/2014/main" id="{E9AAC99C-A71C-40BE-B3AD-FCA414FFF23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11" name="Line 58">
            <a:extLst>
              <a:ext uri="{FF2B5EF4-FFF2-40B4-BE49-F238E27FC236}">
                <a16:creationId xmlns:a16="http://schemas.microsoft.com/office/drawing/2014/main" id="{7075E70C-4EB4-4EE1-BB3A-F91F1BDEB53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2" name="Line 59">
            <a:extLst>
              <a:ext uri="{FF2B5EF4-FFF2-40B4-BE49-F238E27FC236}">
                <a16:creationId xmlns:a16="http://schemas.microsoft.com/office/drawing/2014/main" id="{3D72DDBA-D673-4772-9535-C0EB297A0D6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3" name="Line 60">
            <a:extLst>
              <a:ext uri="{FF2B5EF4-FFF2-40B4-BE49-F238E27FC236}">
                <a16:creationId xmlns:a16="http://schemas.microsoft.com/office/drawing/2014/main" id="{186322A5-A6E3-4413-8F7B-596DA667566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14" name="Group 61">
          <a:extLst>
            <a:ext uri="{FF2B5EF4-FFF2-40B4-BE49-F238E27FC236}">
              <a16:creationId xmlns:a16="http://schemas.microsoft.com/office/drawing/2014/main" id="{6C7641BE-73B6-4052-ACDF-1A2592E4558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15" name="Line 62">
            <a:extLst>
              <a:ext uri="{FF2B5EF4-FFF2-40B4-BE49-F238E27FC236}">
                <a16:creationId xmlns:a16="http://schemas.microsoft.com/office/drawing/2014/main" id="{934CD721-867D-4CC3-86E4-3F572D8AFA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6" name="Line 63">
            <a:extLst>
              <a:ext uri="{FF2B5EF4-FFF2-40B4-BE49-F238E27FC236}">
                <a16:creationId xmlns:a16="http://schemas.microsoft.com/office/drawing/2014/main" id="{E4CB32DF-1CBC-4573-B057-B4AEE9D20ED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7" name="Line 64">
            <a:extLst>
              <a:ext uri="{FF2B5EF4-FFF2-40B4-BE49-F238E27FC236}">
                <a16:creationId xmlns:a16="http://schemas.microsoft.com/office/drawing/2014/main" id="{2ED6EB74-46F1-4216-ADC8-9F44BF77B29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18" name="Group 65">
          <a:extLst>
            <a:ext uri="{FF2B5EF4-FFF2-40B4-BE49-F238E27FC236}">
              <a16:creationId xmlns:a16="http://schemas.microsoft.com/office/drawing/2014/main" id="{A09A1E6B-3ED3-4149-9B7A-6E8BBFB74E7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19" name="Line 66">
            <a:extLst>
              <a:ext uri="{FF2B5EF4-FFF2-40B4-BE49-F238E27FC236}">
                <a16:creationId xmlns:a16="http://schemas.microsoft.com/office/drawing/2014/main" id="{5D1B12F6-4381-430A-BAC4-2C6796D04D0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0" name="Line 67">
            <a:extLst>
              <a:ext uri="{FF2B5EF4-FFF2-40B4-BE49-F238E27FC236}">
                <a16:creationId xmlns:a16="http://schemas.microsoft.com/office/drawing/2014/main" id="{1AACD53E-233D-4A30-B19D-9C0E13D997B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1" name="Line 68">
            <a:extLst>
              <a:ext uri="{FF2B5EF4-FFF2-40B4-BE49-F238E27FC236}">
                <a16:creationId xmlns:a16="http://schemas.microsoft.com/office/drawing/2014/main" id="{1C0A8908-7B33-49F6-8888-A942532935D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22" name="Group 69">
          <a:extLst>
            <a:ext uri="{FF2B5EF4-FFF2-40B4-BE49-F238E27FC236}">
              <a16:creationId xmlns:a16="http://schemas.microsoft.com/office/drawing/2014/main" id="{DE9B24BE-A760-43C4-BE85-14A0E8EC7ED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23" name="Line 70">
            <a:extLst>
              <a:ext uri="{FF2B5EF4-FFF2-40B4-BE49-F238E27FC236}">
                <a16:creationId xmlns:a16="http://schemas.microsoft.com/office/drawing/2014/main" id="{E0697889-D75B-4E25-9E28-ACA4B9F8A5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4" name="Line 71">
            <a:extLst>
              <a:ext uri="{FF2B5EF4-FFF2-40B4-BE49-F238E27FC236}">
                <a16:creationId xmlns:a16="http://schemas.microsoft.com/office/drawing/2014/main" id="{552B53AA-C7D1-40A0-8A87-3F967C61BEE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5" name="Line 72">
            <a:extLst>
              <a:ext uri="{FF2B5EF4-FFF2-40B4-BE49-F238E27FC236}">
                <a16:creationId xmlns:a16="http://schemas.microsoft.com/office/drawing/2014/main" id="{80D279A9-4954-4280-8D63-5D7A06F9046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26" name="Group 73">
          <a:extLst>
            <a:ext uri="{FF2B5EF4-FFF2-40B4-BE49-F238E27FC236}">
              <a16:creationId xmlns:a16="http://schemas.microsoft.com/office/drawing/2014/main" id="{5D0C2766-8259-4E56-8ADC-330FBC0EF1C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27" name="Line 74">
            <a:extLst>
              <a:ext uri="{FF2B5EF4-FFF2-40B4-BE49-F238E27FC236}">
                <a16:creationId xmlns:a16="http://schemas.microsoft.com/office/drawing/2014/main" id="{6B2E504C-38A6-489B-98CF-8C916A42395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8" name="Line 75">
            <a:extLst>
              <a:ext uri="{FF2B5EF4-FFF2-40B4-BE49-F238E27FC236}">
                <a16:creationId xmlns:a16="http://schemas.microsoft.com/office/drawing/2014/main" id="{9101F6AF-744B-4AE7-B55A-B6CAA6D439C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" name="Line 76">
            <a:extLst>
              <a:ext uri="{FF2B5EF4-FFF2-40B4-BE49-F238E27FC236}">
                <a16:creationId xmlns:a16="http://schemas.microsoft.com/office/drawing/2014/main" id="{21C4901A-A45B-4028-8CCD-85101F1CDB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30" name="Group 77">
          <a:extLst>
            <a:ext uri="{FF2B5EF4-FFF2-40B4-BE49-F238E27FC236}">
              <a16:creationId xmlns:a16="http://schemas.microsoft.com/office/drawing/2014/main" id="{F2879493-A2AA-465B-AB69-7F6F1DD2081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31" name="Line 78">
            <a:extLst>
              <a:ext uri="{FF2B5EF4-FFF2-40B4-BE49-F238E27FC236}">
                <a16:creationId xmlns:a16="http://schemas.microsoft.com/office/drawing/2014/main" id="{2C7C2E8F-B341-4500-9568-0124C5E0531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2" name="Line 79">
            <a:extLst>
              <a:ext uri="{FF2B5EF4-FFF2-40B4-BE49-F238E27FC236}">
                <a16:creationId xmlns:a16="http://schemas.microsoft.com/office/drawing/2014/main" id="{DEB3F5FD-98ED-4DFD-A226-67390ECFD70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" name="Line 80">
            <a:extLst>
              <a:ext uri="{FF2B5EF4-FFF2-40B4-BE49-F238E27FC236}">
                <a16:creationId xmlns:a16="http://schemas.microsoft.com/office/drawing/2014/main" id="{D1669AAE-56C0-4214-B1EB-E75C6C0E276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34" name="Group 81">
          <a:extLst>
            <a:ext uri="{FF2B5EF4-FFF2-40B4-BE49-F238E27FC236}">
              <a16:creationId xmlns:a16="http://schemas.microsoft.com/office/drawing/2014/main" id="{590D8571-67A4-4E90-9017-FA0A105D8FB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35" name="Line 82">
            <a:extLst>
              <a:ext uri="{FF2B5EF4-FFF2-40B4-BE49-F238E27FC236}">
                <a16:creationId xmlns:a16="http://schemas.microsoft.com/office/drawing/2014/main" id="{E54E24AC-D98B-4C88-A3C4-BC78720C01B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6" name="Line 83">
            <a:extLst>
              <a:ext uri="{FF2B5EF4-FFF2-40B4-BE49-F238E27FC236}">
                <a16:creationId xmlns:a16="http://schemas.microsoft.com/office/drawing/2014/main" id="{011600D4-AFD4-4A59-9FB3-CE336D901F0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7" name="Line 84">
            <a:extLst>
              <a:ext uri="{FF2B5EF4-FFF2-40B4-BE49-F238E27FC236}">
                <a16:creationId xmlns:a16="http://schemas.microsoft.com/office/drawing/2014/main" id="{E5D7FE78-6A45-49FB-8124-5A56B2A2992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38" name="Group 85">
          <a:extLst>
            <a:ext uri="{FF2B5EF4-FFF2-40B4-BE49-F238E27FC236}">
              <a16:creationId xmlns:a16="http://schemas.microsoft.com/office/drawing/2014/main" id="{6381B527-D593-43BC-B88F-ED160019783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39" name="Line 86">
            <a:extLst>
              <a:ext uri="{FF2B5EF4-FFF2-40B4-BE49-F238E27FC236}">
                <a16:creationId xmlns:a16="http://schemas.microsoft.com/office/drawing/2014/main" id="{8AE969C3-CB90-43F4-80FC-40B2F44019F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0" name="Line 87">
            <a:extLst>
              <a:ext uri="{FF2B5EF4-FFF2-40B4-BE49-F238E27FC236}">
                <a16:creationId xmlns:a16="http://schemas.microsoft.com/office/drawing/2014/main" id="{FAC9F0EA-8BF2-48AE-8FF7-F7AD69800EA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1" name="Line 88">
            <a:extLst>
              <a:ext uri="{FF2B5EF4-FFF2-40B4-BE49-F238E27FC236}">
                <a16:creationId xmlns:a16="http://schemas.microsoft.com/office/drawing/2014/main" id="{CE66031C-7011-4828-B9FF-5E3ED76F6A2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42" name="Group 89">
          <a:extLst>
            <a:ext uri="{FF2B5EF4-FFF2-40B4-BE49-F238E27FC236}">
              <a16:creationId xmlns:a16="http://schemas.microsoft.com/office/drawing/2014/main" id="{81D115FF-71A7-4746-9D42-5C8CDAE8C9E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43" name="Line 90">
            <a:extLst>
              <a:ext uri="{FF2B5EF4-FFF2-40B4-BE49-F238E27FC236}">
                <a16:creationId xmlns:a16="http://schemas.microsoft.com/office/drawing/2014/main" id="{CD6F4ABC-52C3-46B1-B590-7EEF25D1702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4" name="Line 91">
            <a:extLst>
              <a:ext uri="{FF2B5EF4-FFF2-40B4-BE49-F238E27FC236}">
                <a16:creationId xmlns:a16="http://schemas.microsoft.com/office/drawing/2014/main" id="{EB3497C8-DD96-4292-8DCF-583CE20D26B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5" name="Line 92">
            <a:extLst>
              <a:ext uri="{FF2B5EF4-FFF2-40B4-BE49-F238E27FC236}">
                <a16:creationId xmlns:a16="http://schemas.microsoft.com/office/drawing/2014/main" id="{810AE78A-A7EF-4877-BECF-4C894A321D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46" name="Group 93">
          <a:extLst>
            <a:ext uri="{FF2B5EF4-FFF2-40B4-BE49-F238E27FC236}">
              <a16:creationId xmlns:a16="http://schemas.microsoft.com/office/drawing/2014/main" id="{0F0D5FC3-8C50-4606-AC94-7A8736930ED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47" name="Line 94">
            <a:extLst>
              <a:ext uri="{FF2B5EF4-FFF2-40B4-BE49-F238E27FC236}">
                <a16:creationId xmlns:a16="http://schemas.microsoft.com/office/drawing/2014/main" id="{2FE1843F-4ED2-4659-8A0D-9250530BEEA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8" name="Line 95">
            <a:extLst>
              <a:ext uri="{FF2B5EF4-FFF2-40B4-BE49-F238E27FC236}">
                <a16:creationId xmlns:a16="http://schemas.microsoft.com/office/drawing/2014/main" id="{92573700-3C27-4DF9-92D2-418B212CFD7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9" name="Line 96">
            <a:extLst>
              <a:ext uri="{FF2B5EF4-FFF2-40B4-BE49-F238E27FC236}">
                <a16:creationId xmlns:a16="http://schemas.microsoft.com/office/drawing/2014/main" id="{8084388D-E1BC-4439-98D4-96DF853A1F2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50" name="Group 97">
          <a:extLst>
            <a:ext uri="{FF2B5EF4-FFF2-40B4-BE49-F238E27FC236}">
              <a16:creationId xmlns:a16="http://schemas.microsoft.com/office/drawing/2014/main" id="{B42897E3-033A-4FAA-8D97-FEE63EF987A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51" name="Line 98">
            <a:extLst>
              <a:ext uri="{FF2B5EF4-FFF2-40B4-BE49-F238E27FC236}">
                <a16:creationId xmlns:a16="http://schemas.microsoft.com/office/drawing/2014/main" id="{70163EED-6119-4B0F-A600-8D543DC6501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2" name="Line 99">
            <a:extLst>
              <a:ext uri="{FF2B5EF4-FFF2-40B4-BE49-F238E27FC236}">
                <a16:creationId xmlns:a16="http://schemas.microsoft.com/office/drawing/2014/main" id="{3E6FBE31-25D7-402A-A0F6-88DD58E0BF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3" name="Line 100">
            <a:extLst>
              <a:ext uri="{FF2B5EF4-FFF2-40B4-BE49-F238E27FC236}">
                <a16:creationId xmlns:a16="http://schemas.microsoft.com/office/drawing/2014/main" id="{A42BD21C-C870-43F7-B33E-5C8DEFC8D1A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54" name="Group 101">
          <a:extLst>
            <a:ext uri="{FF2B5EF4-FFF2-40B4-BE49-F238E27FC236}">
              <a16:creationId xmlns:a16="http://schemas.microsoft.com/office/drawing/2014/main" id="{FA1B0C0E-4670-428C-9CD8-FB57BE3F23F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55" name="Line 102">
            <a:extLst>
              <a:ext uri="{FF2B5EF4-FFF2-40B4-BE49-F238E27FC236}">
                <a16:creationId xmlns:a16="http://schemas.microsoft.com/office/drawing/2014/main" id="{8CBBF489-BC54-476D-8D0F-4ABDEB77C14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6" name="Line 103">
            <a:extLst>
              <a:ext uri="{FF2B5EF4-FFF2-40B4-BE49-F238E27FC236}">
                <a16:creationId xmlns:a16="http://schemas.microsoft.com/office/drawing/2014/main" id="{4060E741-6DC5-4DEC-86A6-584D6419635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7" name="Line 104">
            <a:extLst>
              <a:ext uri="{FF2B5EF4-FFF2-40B4-BE49-F238E27FC236}">
                <a16:creationId xmlns:a16="http://schemas.microsoft.com/office/drawing/2014/main" id="{56F5CE00-394B-4B2B-92B9-A08E763B316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58" name="Group 105">
          <a:extLst>
            <a:ext uri="{FF2B5EF4-FFF2-40B4-BE49-F238E27FC236}">
              <a16:creationId xmlns:a16="http://schemas.microsoft.com/office/drawing/2014/main" id="{CD13A5A7-91E1-4BCC-B2A3-3EB6B47EFDD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59" name="Line 106">
            <a:extLst>
              <a:ext uri="{FF2B5EF4-FFF2-40B4-BE49-F238E27FC236}">
                <a16:creationId xmlns:a16="http://schemas.microsoft.com/office/drawing/2014/main" id="{96E3B1B3-93BE-4423-8830-E4E2041D9B1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0" name="Line 107">
            <a:extLst>
              <a:ext uri="{FF2B5EF4-FFF2-40B4-BE49-F238E27FC236}">
                <a16:creationId xmlns:a16="http://schemas.microsoft.com/office/drawing/2014/main" id="{5A207353-ECF2-411C-B5DD-0378A67A388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1" name="Line 108">
            <a:extLst>
              <a:ext uri="{FF2B5EF4-FFF2-40B4-BE49-F238E27FC236}">
                <a16:creationId xmlns:a16="http://schemas.microsoft.com/office/drawing/2014/main" id="{9C57654A-7576-478B-9474-74827151601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62" name="Group 109">
          <a:extLst>
            <a:ext uri="{FF2B5EF4-FFF2-40B4-BE49-F238E27FC236}">
              <a16:creationId xmlns:a16="http://schemas.microsoft.com/office/drawing/2014/main" id="{4DF3FCBC-3092-4820-85C3-CA4796F06CE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63" name="Line 110">
            <a:extLst>
              <a:ext uri="{FF2B5EF4-FFF2-40B4-BE49-F238E27FC236}">
                <a16:creationId xmlns:a16="http://schemas.microsoft.com/office/drawing/2014/main" id="{41B7C61C-1BE2-41CC-B7B7-4CE1D28F3F0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4" name="Line 111">
            <a:extLst>
              <a:ext uri="{FF2B5EF4-FFF2-40B4-BE49-F238E27FC236}">
                <a16:creationId xmlns:a16="http://schemas.microsoft.com/office/drawing/2014/main" id="{B34CAA44-FCCD-406F-8B10-DD67C62E68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5" name="Line 112">
            <a:extLst>
              <a:ext uri="{FF2B5EF4-FFF2-40B4-BE49-F238E27FC236}">
                <a16:creationId xmlns:a16="http://schemas.microsoft.com/office/drawing/2014/main" id="{32DB7412-7C0B-4A4E-AF1A-72FF53E2215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66" name="Group 113">
          <a:extLst>
            <a:ext uri="{FF2B5EF4-FFF2-40B4-BE49-F238E27FC236}">
              <a16:creationId xmlns:a16="http://schemas.microsoft.com/office/drawing/2014/main" id="{20605DFB-40BA-4735-9DFF-80B2DE4BCD7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67" name="Line 114">
            <a:extLst>
              <a:ext uri="{FF2B5EF4-FFF2-40B4-BE49-F238E27FC236}">
                <a16:creationId xmlns:a16="http://schemas.microsoft.com/office/drawing/2014/main" id="{D11B17F6-58C8-4447-B390-6162A519349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8" name="Line 115">
            <a:extLst>
              <a:ext uri="{FF2B5EF4-FFF2-40B4-BE49-F238E27FC236}">
                <a16:creationId xmlns:a16="http://schemas.microsoft.com/office/drawing/2014/main" id="{E1B5D9C6-7615-4BE6-89C9-254095CE709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9" name="Line 116">
            <a:extLst>
              <a:ext uri="{FF2B5EF4-FFF2-40B4-BE49-F238E27FC236}">
                <a16:creationId xmlns:a16="http://schemas.microsoft.com/office/drawing/2014/main" id="{C1AECCF6-F54A-4DF3-A70C-920523EE2FE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70" name="Group 117">
          <a:extLst>
            <a:ext uri="{FF2B5EF4-FFF2-40B4-BE49-F238E27FC236}">
              <a16:creationId xmlns:a16="http://schemas.microsoft.com/office/drawing/2014/main" id="{2A8FD700-0EC0-4DC7-96C4-530CBC68862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71" name="Line 118">
            <a:extLst>
              <a:ext uri="{FF2B5EF4-FFF2-40B4-BE49-F238E27FC236}">
                <a16:creationId xmlns:a16="http://schemas.microsoft.com/office/drawing/2014/main" id="{74F29EC3-A47C-4FD4-8B25-1364272284D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2" name="Line 119">
            <a:extLst>
              <a:ext uri="{FF2B5EF4-FFF2-40B4-BE49-F238E27FC236}">
                <a16:creationId xmlns:a16="http://schemas.microsoft.com/office/drawing/2014/main" id="{B20E0E11-8E12-422D-BCEB-40F9FD8C766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3" name="Line 120">
            <a:extLst>
              <a:ext uri="{FF2B5EF4-FFF2-40B4-BE49-F238E27FC236}">
                <a16:creationId xmlns:a16="http://schemas.microsoft.com/office/drawing/2014/main" id="{AAEEA5FA-65E7-4137-8EE0-1EAF836E43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74" name="Group 121">
          <a:extLst>
            <a:ext uri="{FF2B5EF4-FFF2-40B4-BE49-F238E27FC236}">
              <a16:creationId xmlns:a16="http://schemas.microsoft.com/office/drawing/2014/main" id="{84BA1FA8-F9B0-4F43-A74F-E7BBE92FD81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75" name="Line 122">
            <a:extLst>
              <a:ext uri="{FF2B5EF4-FFF2-40B4-BE49-F238E27FC236}">
                <a16:creationId xmlns:a16="http://schemas.microsoft.com/office/drawing/2014/main" id="{10DCC4B8-5342-4D16-AF02-93DB073C4D2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6" name="Line 123">
            <a:extLst>
              <a:ext uri="{FF2B5EF4-FFF2-40B4-BE49-F238E27FC236}">
                <a16:creationId xmlns:a16="http://schemas.microsoft.com/office/drawing/2014/main" id="{63619C87-4BDA-4CA1-A62C-10FF82DCE0A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7" name="Line 124">
            <a:extLst>
              <a:ext uri="{FF2B5EF4-FFF2-40B4-BE49-F238E27FC236}">
                <a16:creationId xmlns:a16="http://schemas.microsoft.com/office/drawing/2014/main" id="{16613FB7-41F7-439B-A25B-957A3BDEC7E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78" name="Group 125">
          <a:extLst>
            <a:ext uri="{FF2B5EF4-FFF2-40B4-BE49-F238E27FC236}">
              <a16:creationId xmlns:a16="http://schemas.microsoft.com/office/drawing/2014/main" id="{E9774620-BA5A-4139-B185-7BF89987506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79" name="Line 126">
            <a:extLst>
              <a:ext uri="{FF2B5EF4-FFF2-40B4-BE49-F238E27FC236}">
                <a16:creationId xmlns:a16="http://schemas.microsoft.com/office/drawing/2014/main" id="{A7531EBC-2E79-469D-80A9-3D19BD8B945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0" name="Line 127">
            <a:extLst>
              <a:ext uri="{FF2B5EF4-FFF2-40B4-BE49-F238E27FC236}">
                <a16:creationId xmlns:a16="http://schemas.microsoft.com/office/drawing/2014/main" id="{A9B8BC67-AB3E-4F0F-A1FA-E386F963D67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1" name="Line 128">
            <a:extLst>
              <a:ext uri="{FF2B5EF4-FFF2-40B4-BE49-F238E27FC236}">
                <a16:creationId xmlns:a16="http://schemas.microsoft.com/office/drawing/2014/main" id="{1BB0EDEB-BBF5-424F-8C9C-CBF130E9A3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82" name="Group 129">
          <a:extLst>
            <a:ext uri="{FF2B5EF4-FFF2-40B4-BE49-F238E27FC236}">
              <a16:creationId xmlns:a16="http://schemas.microsoft.com/office/drawing/2014/main" id="{1C52E662-46D8-4BD4-B049-2F851CA36A9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83" name="Line 130">
            <a:extLst>
              <a:ext uri="{FF2B5EF4-FFF2-40B4-BE49-F238E27FC236}">
                <a16:creationId xmlns:a16="http://schemas.microsoft.com/office/drawing/2014/main" id="{BB19C3C7-1B65-4D38-8C54-BD2EBF32B6F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4" name="Line 131">
            <a:extLst>
              <a:ext uri="{FF2B5EF4-FFF2-40B4-BE49-F238E27FC236}">
                <a16:creationId xmlns:a16="http://schemas.microsoft.com/office/drawing/2014/main" id="{A013FA66-0614-438A-8B32-507C3F547E3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5" name="Line 132">
            <a:extLst>
              <a:ext uri="{FF2B5EF4-FFF2-40B4-BE49-F238E27FC236}">
                <a16:creationId xmlns:a16="http://schemas.microsoft.com/office/drawing/2014/main" id="{D3413C3E-2A09-4B03-8265-790AD6969AE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86" name="Group 133">
          <a:extLst>
            <a:ext uri="{FF2B5EF4-FFF2-40B4-BE49-F238E27FC236}">
              <a16:creationId xmlns:a16="http://schemas.microsoft.com/office/drawing/2014/main" id="{1EA33E76-0713-4F1F-82C6-F38679B2DB9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87" name="Line 134">
            <a:extLst>
              <a:ext uri="{FF2B5EF4-FFF2-40B4-BE49-F238E27FC236}">
                <a16:creationId xmlns:a16="http://schemas.microsoft.com/office/drawing/2014/main" id="{F3DFEFA5-1C30-4C3F-9ECE-A85AAA1EBEA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8" name="Line 135">
            <a:extLst>
              <a:ext uri="{FF2B5EF4-FFF2-40B4-BE49-F238E27FC236}">
                <a16:creationId xmlns:a16="http://schemas.microsoft.com/office/drawing/2014/main" id="{2E4D9257-FA97-4F79-B4A3-AC5A2B9B03F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9" name="Line 136">
            <a:extLst>
              <a:ext uri="{FF2B5EF4-FFF2-40B4-BE49-F238E27FC236}">
                <a16:creationId xmlns:a16="http://schemas.microsoft.com/office/drawing/2014/main" id="{46A7054B-4B5F-4D7D-AF35-97DFDB4924B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90" name="Group 137">
          <a:extLst>
            <a:ext uri="{FF2B5EF4-FFF2-40B4-BE49-F238E27FC236}">
              <a16:creationId xmlns:a16="http://schemas.microsoft.com/office/drawing/2014/main" id="{0D1BD02E-A025-4BED-BEA6-0CBF59E5493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91" name="Line 138">
            <a:extLst>
              <a:ext uri="{FF2B5EF4-FFF2-40B4-BE49-F238E27FC236}">
                <a16:creationId xmlns:a16="http://schemas.microsoft.com/office/drawing/2014/main" id="{123FBF4D-0ADD-4E84-98B9-6C01BED7726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2" name="Line 139">
            <a:extLst>
              <a:ext uri="{FF2B5EF4-FFF2-40B4-BE49-F238E27FC236}">
                <a16:creationId xmlns:a16="http://schemas.microsoft.com/office/drawing/2014/main" id="{BFEC82C3-9007-4164-A9A6-7CAD5212A98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3" name="Line 140">
            <a:extLst>
              <a:ext uri="{FF2B5EF4-FFF2-40B4-BE49-F238E27FC236}">
                <a16:creationId xmlns:a16="http://schemas.microsoft.com/office/drawing/2014/main" id="{A48D6D93-1876-442F-B061-72DFAD9CF0B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94" name="Group 141">
          <a:extLst>
            <a:ext uri="{FF2B5EF4-FFF2-40B4-BE49-F238E27FC236}">
              <a16:creationId xmlns:a16="http://schemas.microsoft.com/office/drawing/2014/main" id="{C8041998-BCAC-4116-8361-C550711ADC2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95" name="Line 142">
            <a:extLst>
              <a:ext uri="{FF2B5EF4-FFF2-40B4-BE49-F238E27FC236}">
                <a16:creationId xmlns:a16="http://schemas.microsoft.com/office/drawing/2014/main" id="{BBB037AD-93AC-4AC1-90CB-A7BDF5D613D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6" name="Line 143">
            <a:extLst>
              <a:ext uri="{FF2B5EF4-FFF2-40B4-BE49-F238E27FC236}">
                <a16:creationId xmlns:a16="http://schemas.microsoft.com/office/drawing/2014/main" id="{2E750DDB-A683-4BC8-9814-A02C86A906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7" name="Line 144">
            <a:extLst>
              <a:ext uri="{FF2B5EF4-FFF2-40B4-BE49-F238E27FC236}">
                <a16:creationId xmlns:a16="http://schemas.microsoft.com/office/drawing/2014/main" id="{FD68E945-8C14-4C8E-AA26-AF1D87512B7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298" name="Group 145">
          <a:extLst>
            <a:ext uri="{FF2B5EF4-FFF2-40B4-BE49-F238E27FC236}">
              <a16:creationId xmlns:a16="http://schemas.microsoft.com/office/drawing/2014/main" id="{9703960E-A0D1-4927-A351-382F65BC555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299" name="Line 146">
            <a:extLst>
              <a:ext uri="{FF2B5EF4-FFF2-40B4-BE49-F238E27FC236}">
                <a16:creationId xmlns:a16="http://schemas.microsoft.com/office/drawing/2014/main" id="{C70FBE5C-0D6C-47EE-92AE-58615175D9D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0" name="Line 147">
            <a:extLst>
              <a:ext uri="{FF2B5EF4-FFF2-40B4-BE49-F238E27FC236}">
                <a16:creationId xmlns:a16="http://schemas.microsoft.com/office/drawing/2014/main" id="{4546E1A1-AAD0-4E15-9245-7E0CF4BA8A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1" name="Line 148">
            <a:extLst>
              <a:ext uri="{FF2B5EF4-FFF2-40B4-BE49-F238E27FC236}">
                <a16:creationId xmlns:a16="http://schemas.microsoft.com/office/drawing/2014/main" id="{02F5DA23-EE37-411E-BBFB-4A916D4131A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02" name="Group 149">
          <a:extLst>
            <a:ext uri="{FF2B5EF4-FFF2-40B4-BE49-F238E27FC236}">
              <a16:creationId xmlns:a16="http://schemas.microsoft.com/office/drawing/2014/main" id="{C147C0A6-7215-456E-8330-3E4B3211199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03" name="Line 150">
            <a:extLst>
              <a:ext uri="{FF2B5EF4-FFF2-40B4-BE49-F238E27FC236}">
                <a16:creationId xmlns:a16="http://schemas.microsoft.com/office/drawing/2014/main" id="{72B2E26F-DC38-41D7-B23A-925081E8640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4" name="Line 151">
            <a:extLst>
              <a:ext uri="{FF2B5EF4-FFF2-40B4-BE49-F238E27FC236}">
                <a16:creationId xmlns:a16="http://schemas.microsoft.com/office/drawing/2014/main" id="{7BB56135-2AFA-44BB-858C-25171049DA7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5" name="Line 152">
            <a:extLst>
              <a:ext uri="{FF2B5EF4-FFF2-40B4-BE49-F238E27FC236}">
                <a16:creationId xmlns:a16="http://schemas.microsoft.com/office/drawing/2014/main" id="{22B6C5EF-E0D6-4E83-A44F-0211C3F4652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06" name="Group 153">
          <a:extLst>
            <a:ext uri="{FF2B5EF4-FFF2-40B4-BE49-F238E27FC236}">
              <a16:creationId xmlns:a16="http://schemas.microsoft.com/office/drawing/2014/main" id="{E8636042-CCB0-425B-AC74-D5EDDE26C61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07" name="Line 154">
            <a:extLst>
              <a:ext uri="{FF2B5EF4-FFF2-40B4-BE49-F238E27FC236}">
                <a16:creationId xmlns:a16="http://schemas.microsoft.com/office/drawing/2014/main" id="{2808DEB1-6765-4A22-9656-E687C0D3870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8" name="Line 155">
            <a:extLst>
              <a:ext uri="{FF2B5EF4-FFF2-40B4-BE49-F238E27FC236}">
                <a16:creationId xmlns:a16="http://schemas.microsoft.com/office/drawing/2014/main" id="{A602BF7E-3DF8-4B39-AD3A-4770D3A8AF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9" name="Line 156">
            <a:extLst>
              <a:ext uri="{FF2B5EF4-FFF2-40B4-BE49-F238E27FC236}">
                <a16:creationId xmlns:a16="http://schemas.microsoft.com/office/drawing/2014/main" id="{A41A3BC2-1406-48FC-B878-4BFD13014D6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10" name="Group 157">
          <a:extLst>
            <a:ext uri="{FF2B5EF4-FFF2-40B4-BE49-F238E27FC236}">
              <a16:creationId xmlns:a16="http://schemas.microsoft.com/office/drawing/2014/main" id="{514E748E-5587-41EB-A08D-87918C6D53C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11" name="Line 158">
            <a:extLst>
              <a:ext uri="{FF2B5EF4-FFF2-40B4-BE49-F238E27FC236}">
                <a16:creationId xmlns:a16="http://schemas.microsoft.com/office/drawing/2014/main" id="{17D7AED8-C497-4605-869C-35E8668E8DE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2" name="Line 159">
            <a:extLst>
              <a:ext uri="{FF2B5EF4-FFF2-40B4-BE49-F238E27FC236}">
                <a16:creationId xmlns:a16="http://schemas.microsoft.com/office/drawing/2014/main" id="{BE6C2F3F-9535-44BF-AAE1-400223DE49D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3" name="Line 160">
            <a:extLst>
              <a:ext uri="{FF2B5EF4-FFF2-40B4-BE49-F238E27FC236}">
                <a16:creationId xmlns:a16="http://schemas.microsoft.com/office/drawing/2014/main" id="{C6FF2F49-6DEA-453C-9BB1-B5F05D8E306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14" name="Group 161">
          <a:extLst>
            <a:ext uri="{FF2B5EF4-FFF2-40B4-BE49-F238E27FC236}">
              <a16:creationId xmlns:a16="http://schemas.microsoft.com/office/drawing/2014/main" id="{6B57DFF6-C0E0-478A-8649-22D933F4D44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15" name="Line 162">
            <a:extLst>
              <a:ext uri="{FF2B5EF4-FFF2-40B4-BE49-F238E27FC236}">
                <a16:creationId xmlns:a16="http://schemas.microsoft.com/office/drawing/2014/main" id="{76970EE5-F51A-476D-8BF9-279CDA44E2B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6" name="Line 163">
            <a:extLst>
              <a:ext uri="{FF2B5EF4-FFF2-40B4-BE49-F238E27FC236}">
                <a16:creationId xmlns:a16="http://schemas.microsoft.com/office/drawing/2014/main" id="{8B2A3A36-8C46-42F2-92AE-1CE2753EA98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7" name="Line 164">
            <a:extLst>
              <a:ext uri="{FF2B5EF4-FFF2-40B4-BE49-F238E27FC236}">
                <a16:creationId xmlns:a16="http://schemas.microsoft.com/office/drawing/2014/main" id="{3FC1B633-1F60-4F11-85BA-38D51F68444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18" name="Group 165">
          <a:extLst>
            <a:ext uri="{FF2B5EF4-FFF2-40B4-BE49-F238E27FC236}">
              <a16:creationId xmlns:a16="http://schemas.microsoft.com/office/drawing/2014/main" id="{8A1E01C4-1490-4806-98F4-10A71AFD6C3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19" name="Line 166">
            <a:extLst>
              <a:ext uri="{FF2B5EF4-FFF2-40B4-BE49-F238E27FC236}">
                <a16:creationId xmlns:a16="http://schemas.microsoft.com/office/drawing/2014/main" id="{9BA9B06F-7B8C-43EE-AC9E-0A6EE9F6FB5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0" name="Line 167">
            <a:extLst>
              <a:ext uri="{FF2B5EF4-FFF2-40B4-BE49-F238E27FC236}">
                <a16:creationId xmlns:a16="http://schemas.microsoft.com/office/drawing/2014/main" id="{118924D4-86F5-4EDA-97DE-6C9A1716CE0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1" name="Line 168">
            <a:extLst>
              <a:ext uri="{FF2B5EF4-FFF2-40B4-BE49-F238E27FC236}">
                <a16:creationId xmlns:a16="http://schemas.microsoft.com/office/drawing/2014/main" id="{7C3784EF-BA35-435E-9241-C95DE8FDA81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22" name="Group 169">
          <a:extLst>
            <a:ext uri="{FF2B5EF4-FFF2-40B4-BE49-F238E27FC236}">
              <a16:creationId xmlns:a16="http://schemas.microsoft.com/office/drawing/2014/main" id="{9D9AFABD-75F4-4458-9FDC-6B359BD1C08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23" name="Line 170">
            <a:extLst>
              <a:ext uri="{FF2B5EF4-FFF2-40B4-BE49-F238E27FC236}">
                <a16:creationId xmlns:a16="http://schemas.microsoft.com/office/drawing/2014/main" id="{7A0EA6F3-398B-4874-A3B4-FD8DC7ECBC7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4" name="Line 171">
            <a:extLst>
              <a:ext uri="{FF2B5EF4-FFF2-40B4-BE49-F238E27FC236}">
                <a16:creationId xmlns:a16="http://schemas.microsoft.com/office/drawing/2014/main" id="{40C7BB20-7F08-4F74-86C1-115CFA95B26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5" name="Line 172">
            <a:extLst>
              <a:ext uri="{FF2B5EF4-FFF2-40B4-BE49-F238E27FC236}">
                <a16:creationId xmlns:a16="http://schemas.microsoft.com/office/drawing/2014/main" id="{5E701587-9BE9-4D85-8785-E612C49492C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26" name="Group 173">
          <a:extLst>
            <a:ext uri="{FF2B5EF4-FFF2-40B4-BE49-F238E27FC236}">
              <a16:creationId xmlns:a16="http://schemas.microsoft.com/office/drawing/2014/main" id="{55885B84-FC8B-469C-9D8B-BF12DE7105C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27" name="Line 174">
            <a:extLst>
              <a:ext uri="{FF2B5EF4-FFF2-40B4-BE49-F238E27FC236}">
                <a16:creationId xmlns:a16="http://schemas.microsoft.com/office/drawing/2014/main" id="{C4A0B9D3-E998-44EA-A8BC-B977F1AC787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8" name="Line 175">
            <a:extLst>
              <a:ext uri="{FF2B5EF4-FFF2-40B4-BE49-F238E27FC236}">
                <a16:creationId xmlns:a16="http://schemas.microsoft.com/office/drawing/2014/main" id="{657B74DE-55AE-46B9-916C-38150A57373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9" name="Line 176">
            <a:extLst>
              <a:ext uri="{FF2B5EF4-FFF2-40B4-BE49-F238E27FC236}">
                <a16:creationId xmlns:a16="http://schemas.microsoft.com/office/drawing/2014/main" id="{F5473AB5-5A4F-47D1-8613-43969A3516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30" name="Group 177">
          <a:extLst>
            <a:ext uri="{FF2B5EF4-FFF2-40B4-BE49-F238E27FC236}">
              <a16:creationId xmlns:a16="http://schemas.microsoft.com/office/drawing/2014/main" id="{DEF7B053-CCF5-45A8-9EAD-0D8FABB4BFA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31" name="Line 178">
            <a:extLst>
              <a:ext uri="{FF2B5EF4-FFF2-40B4-BE49-F238E27FC236}">
                <a16:creationId xmlns:a16="http://schemas.microsoft.com/office/drawing/2014/main" id="{B3D6603B-635F-4C91-856D-6EDFE5C864A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2" name="Line 179">
            <a:extLst>
              <a:ext uri="{FF2B5EF4-FFF2-40B4-BE49-F238E27FC236}">
                <a16:creationId xmlns:a16="http://schemas.microsoft.com/office/drawing/2014/main" id="{DE33FEC4-A619-4C9D-A8CE-50C7CBC355A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3" name="Line 180">
            <a:extLst>
              <a:ext uri="{FF2B5EF4-FFF2-40B4-BE49-F238E27FC236}">
                <a16:creationId xmlns:a16="http://schemas.microsoft.com/office/drawing/2014/main" id="{069EA91B-BD84-4EED-9229-3DD343887FA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34" name="Group 181">
          <a:extLst>
            <a:ext uri="{FF2B5EF4-FFF2-40B4-BE49-F238E27FC236}">
              <a16:creationId xmlns:a16="http://schemas.microsoft.com/office/drawing/2014/main" id="{35FC835D-19AE-4BD0-81FF-185BDC8D2AC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35" name="Line 182">
            <a:extLst>
              <a:ext uri="{FF2B5EF4-FFF2-40B4-BE49-F238E27FC236}">
                <a16:creationId xmlns:a16="http://schemas.microsoft.com/office/drawing/2014/main" id="{0A2D265C-7134-44B2-8A9E-A238F55B617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6" name="Line 183">
            <a:extLst>
              <a:ext uri="{FF2B5EF4-FFF2-40B4-BE49-F238E27FC236}">
                <a16:creationId xmlns:a16="http://schemas.microsoft.com/office/drawing/2014/main" id="{C1033630-0E4B-409A-81A5-886CABC5528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" name="Line 184">
            <a:extLst>
              <a:ext uri="{FF2B5EF4-FFF2-40B4-BE49-F238E27FC236}">
                <a16:creationId xmlns:a16="http://schemas.microsoft.com/office/drawing/2014/main" id="{F95CE9F7-D39B-4263-A5E6-E330ABCE13D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38" name="Group 185">
          <a:extLst>
            <a:ext uri="{FF2B5EF4-FFF2-40B4-BE49-F238E27FC236}">
              <a16:creationId xmlns:a16="http://schemas.microsoft.com/office/drawing/2014/main" id="{C1075977-52C7-4437-9FF6-B23EDADF690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39" name="Line 186">
            <a:extLst>
              <a:ext uri="{FF2B5EF4-FFF2-40B4-BE49-F238E27FC236}">
                <a16:creationId xmlns:a16="http://schemas.microsoft.com/office/drawing/2014/main" id="{3F6FA5B9-4F67-4F69-93DB-286DD0452A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0" name="Line 187">
            <a:extLst>
              <a:ext uri="{FF2B5EF4-FFF2-40B4-BE49-F238E27FC236}">
                <a16:creationId xmlns:a16="http://schemas.microsoft.com/office/drawing/2014/main" id="{945C6B32-826F-4D46-AD05-77FAEA7884F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1" name="Line 188">
            <a:extLst>
              <a:ext uri="{FF2B5EF4-FFF2-40B4-BE49-F238E27FC236}">
                <a16:creationId xmlns:a16="http://schemas.microsoft.com/office/drawing/2014/main" id="{FACEF079-59B2-484C-ADF1-CA0AE37F9BF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42" name="Group 189">
          <a:extLst>
            <a:ext uri="{FF2B5EF4-FFF2-40B4-BE49-F238E27FC236}">
              <a16:creationId xmlns:a16="http://schemas.microsoft.com/office/drawing/2014/main" id="{AC714FE9-8F75-4532-8C85-871441826F3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43" name="Line 190">
            <a:extLst>
              <a:ext uri="{FF2B5EF4-FFF2-40B4-BE49-F238E27FC236}">
                <a16:creationId xmlns:a16="http://schemas.microsoft.com/office/drawing/2014/main" id="{D6F836D9-B3E4-4633-AC25-C0AD0A2E936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4" name="Line 191">
            <a:extLst>
              <a:ext uri="{FF2B5EF4-FFF2-40B4-BE49-F238E27FC236}">
                <a16:creationId xmlns:a16="http://schemas.microsoft.com/office/drawing/2014/main" id="{A539DA23-D5AD-4048-9B7E-6D9D48E1248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5" name="Line 192">
            <a:extLst>
              <a:ext uri="{FF2B5EF4-FFF2-40B4-BE49-F238E27FC236}">
                <a16:creationId xmlns:a16="http://schemas.microsoft.com/office/drawing/2014/main" id="{42233F5B-B937-43CA-896E-F4AB226D9D7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46" name="Group 193">
          <a:extLst>
            <a:ext uri="{FF2B5EF4-FFF2-40B4-BE49-F238E27FC236}">
              <a16:creationId xmlns:a16="http://schemas.microsoft.com/office/drawing/2014/main" id="{055A91C5-FB85-4FEB-98B4-6577AC70C1F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47" name="Line 194">
            <a:extLst>
              <a:ext uri="{FF2B5EF4-FFF2-40B4-BE49-F238E27FC236}">
                <a16:creationId xmlns:a16="http://schemas.microsoft.com/office/drawing/2014/main" id="{3D5BB950-DCE2-4F29-923B-3DF52EB87E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8" name="Line 195">
            <a:extLst>
              <a:ext uri="{FF2B5EF4-FFF2-40B4-BE49-F238E27FC236}">
                <a16:creationId xmlns:a16="http://schemas.microsoft.com/office/drawing/2014/main" id="{78B52555-9A5E-42CF-8EA4-98723366F98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9" name="Line 196">
            <a:extLst>
              <a:ext uri="{FF2B5EF4-FFF2-40B4-BE49-F238E27FC236}">
                <a16:creationId xmlns:a16="http://schemas.microsoft.com/office/drawing/2014/main" id="{CCC215E6-7FB8-4865-BF82-38CD53FF562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50" name="Group 197">
          <a:extLst>
            <a:ext uri="{FF2B5EF4-FFF2-40B4-BE49-F238E27FC236}">
              <a16:creationId xmlns:a16="http://schemas.microsoft.com/office/drawing/2014/main" id="{E0F0518D-8A2E-40BC-ABCF-5FFD7150B19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51" name="Line 198">
            <a:extLst>
              <a:ext uri="{FF2B5EF4-FFF2-40B4-BE49-F238E27FC236}">
                <a16:creationId xmlns:a16="http://schemas.microsoft.com/office/drawing/2014/main" id="{C5D394E9-FF36-4EB9-B644-B9DFF5DE8FA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2" name="Line 199">
            <a:extLst>
              <a:ext uri="{FF2B5EF4-FFF2-40B4-BE49-F238E27FC236}">
                <a16:creationId xmlns:a16="http://schemas.microsoft.com/office/drawing/2014/main" id="{BDD3BA7C-D67F-4041-9EFA-C55768C1CCA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3" name="Line 200">
            <a:extLst>
              <a:ext uri="{FF2B5EF4-FFF2-40B4-BE49-F238E27FC236}">
                <a16:creationId xmlns:a16="http://schemas.microsoft.com/office/drawing/2014/main" id="{11F2AD43-58B9-46E8-8384-13067DA91AC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54" name="Group 201">
          <a:extLst>
            <a:ext uri="{FF2B5EF4-FFF2-40B4-BE49-F238E27FC236}">
              <a16:creationId xmlns:a16="http://schemas.microsoft.com/office/drawing/2014/main" id="{7BD79A4B-9483-4CA2-9CDD-8B3868BA984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55" name="Line 202">
            <a:extLst>
              <a:ext uri="{FF2B5EF4-FFF2-40B4-BE49-F238E27FC236}">
                <a16:creationId xmlns:a16="http://schemas.microsoft.com/office/drawing/2014/main" id="{C789FB30-B314-4A30-B011-8FA4866E6A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6" name="Line 203">
            <a:extLst>
              <a:ext uri="{FF2B5EF4-FFF2-40B4-BE49-F238E27FC236}">
                <a16:creationId xmlns:a16="http://schemas.microsoft.com/office/drawing/2014/main" id="{2F2B232C-9C2F-4521-8CC6-E590A1F2724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7" name="Line 204">
            <a:extLst>
              <a:ext uri="{FF2B5EF4-FFF2-40B4-BE49-F238E27FC236}">
                <a16:creationId xmlns:a16="http://schemas.microsoft.com/office/drawing/2014/main" id="{1316A1A9-9440-49FC-8FB5-CA42C974528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58" name="Group 205">
          <a:extLst>
            <a:ext uri="{FF2B5EF4-FFF2-40B4-BE49-F238E27FC236}">
              <a16:creationId xmlns:a16="http://schemas.microsoft.com/office/drawing/2014/main" id="{0B3E92AD-92AF-4B3E-BC9F-5B8A98612B6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59" name="Line 206">
            <a:extLst>
              <a:ext uri="{FF2B5EF4-FFF2-40B4-BE49-F238E27FC236}">
                <a16:creationId xmlns:a16="http://schemas.microsoft.com/office/drawing/2014/main" id="{63FA3705-18AC-47D6-9A00-740C9E5BF7E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0" name="Line 207">
            <a:extLst>
              <a:ext uri="{FF2B5EF4-FFF2-40B4-BE49-F238E27FC236}">
                <a16:creationId xmlns:a16="http://schemas.microsoft.com/office/drawing/2014/main" id="{F05033DB-24DC-47E9-B079-0A031ED096E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1" name="Line 208">
            <a:extLst>
              <a:ext uri="{FF2B5EF4-FFF2-40B4-BE49-F238E27FC236}">
                <a16:creationId xmlns:a16="http://schemas.microsoft.com/office/drawing/2014/main" id="{D3E81745-C277-48EB-B4E3-EA1BC14F013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62" name="Group 209">
          <a:extLst>
            <a:ext uri="{FF2B5EF4-FFF2-40B4-BE49-F238E27FC236}">
              <a16:creationId xmlns:a16="http://schemas.microsoft.com/office/drawing/2014/main" id="{0CE6A768-3AA5-4A82-9788-6915A147546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63" name="Line 210">
            <a:extLst>
              <a:ext uri="{FF2B5EF4-FFF2-40B4-BE49-F238E27FC236}">
                <a16:creationId xmlns:a16="http://schemas.microsoft.com/office/drawing/2014/main" id="{6B7C1EE9-F23F-424C-9959-0CC5C29DEFF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4" name="Line 211">
            <a:extLst>
              <a:ext uri="{FF2B5EF4-FFF2-40B4-BE49-F238E27FC236}">
                <a16:creationId xmlns:a16="http://schemas.microsoft.com/office/drawing/2014/main" id="{568420D8-3DDA-47A8-897F-53A4BA5298F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5" name="Line 212">
            <a:extLst>
              <a:ext uri="{FF2B5EF4-FFF2-40B4-BE49-F238E27FC236}">
                <a16:creationId xmlns:a16="http://schemas.microsoft.com/office/drawing/2014/main" id="{7F1652E6-D57C-4764-98AF-92F57E69AAC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66" name="Group 213">
          <a:extLst>
            <a:ext uri="{FF2B5EF4-FFF2-40B4-BE49-F238E27FC236}">
              <a16:creationId xmlns:a16="http://schemas.microsoft.com/office/drawing/2014/main" id="{AEED134B-0A43-453F-BF34-42B6AB58B04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67" name="Line 214">
            <a:extLst>
              <a:ext uri="{FF2B5EF4-FFF2-40B4-BE49-F238E27FC236}">
                <a16:creationId xmlns:a16="http://schemas.microsoft.com/office/drawing/2014/main" id="{E649893B-CE8E-4276-9791-26CBAF4D730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8" name="Line 215">
            <a:extLst>
              <a:ext uri="{FF2B5EF4-FFF2-40B4-BE49-F238E27FC236}">
                <a16:creationId xmlns:a16="http://schemas.microsoft.com/office/drawing/2014/main" id="{BECFD24A-26E5-4245-8647-EF35A1350F6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9" name="Line 216">
            <a:extLst>
              <a:ext uri="{FF2B5EF4-FFF2-40B4-BE49-F238E27FC236}">
                <a16:creationId xmlns:a16="http://schemas.microsoft.com/office/drawing/2014/main" id="{E495E48D-A56E-4E72-8067-7CFABBCC064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70" name="Group 217">
          <a:extLst>
            <a:ext uri="{FF2B5EF4-FFF2-40B4-BE49-F238E27FC236}">
              <a16:creationId xmlns:a16="http://schemas.microsoft.com/office/drawing/2014/main" id="{F69BACF0-AC20-40E8-B5E9-D7077681798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71" name="Line 218">
            <a:extLst>
              <a:ext uri="{FF2B5EF4-FFF2-40B4-BE49-F238E27FC236}">
                <a16:creationId xmlns:a16="http://schemas.microsoft.com/office/drawing/2014/main" id="{659C69DD-D27B-4A18-A3C5-FE409DFD03A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2" name="Line 219">
            <a:extLst>
              <a:ext uri="{FF2B5EF4-FFF2-40B4-BE49-F238E27FC236}">
                <a16:creationId xmlns:a16="http://schemas.microsoft.com/office/drawing/2014/main" id="{8D236817-06F1-4E52-9CEA-ED0AFB75C69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3" name="Line 220">
            <a:extLst>
              <a:ext uri="{FF2B5EF4-FFF2-40B4-BE49-F238E27FC236}">
                <a16:creationId xmlns:a16="http://schemas.microsoft.com/office/drawing/2014/main" id="{5FA1ECBA-0894-44E7-8C3F-2B2FD1997F7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74" name="Group 221">
          <a:extLst>
            <a:ext uri="{FF2B5EF4-FFF2-40B4-BE49-F238E27FC236}">
              <a16:creationId xmlns:a16="http://schemas.microsoft.com/office/drawing/2014/main" id="{80BDAA64-928A-4343-9C19-7A592F3683C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75" name="Line 222">
            <a:extLst>
              <a:ext uri="{FF2B5EF4-FFF2-40B4-BE49-F238E27FC236}">
                <a16:creationId xmlns:a16="http://schemas.microsoft.com/office/drawing/2014/main" id="{5D0D9B97-3D0C-418F-8B32-CB69E4A79DD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6" name="Line 223">
            <a:extLst>
              <a:ext uri="{FF2B5EF4-FFF2-40B4-BE49-F238E27FC236}">
                <a16:creationId xmlns:a16="http://schemas.microsoft.com/office/drawing/2014/main" id="{0DFD743A-E89C-48F2-830B-A7433FE6FE3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7" name="Line 224">
            <a:extLst>
              <a:ext uri="{FF2B5EF4-FFF2-40B4-BE49-F238E27FC236}">
                <a16:creationId xmlns:a16="http://schemas.microsoft.com/office/drawing/2014/main" id="{625A90F1-41E8-493F-8592-B5F6C70B08F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78" name="Group 225">
          <a:extLst>
            <a:ext uri="{FF2B5EF4-FFF2-40B4-BE49-F238E27FC236}">
              <a16:creationId xmlns:a16="http://schemas.microsoft.com/office/drawing/2014/main" id="{3E715C2B-BE2A-4B63-A96B-AEC3968AF5D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79" name="Line 226">
            <a:extLst>
              <a:ext uri="{FF2B5EF4-FFF2-40B4-BE49-F238E27FC236}">
                <a16:creationId xmlns:a16="http://schemas.microsoft.com/office/drawing/2014/main" id="{FB52CB50-A236-4DCC-B283-6E7A95B2CE2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0" name="Line 227">
            <a:extLst>
              <a:ext uri="{FF2B5EF4-FFF2-40B4-BE49-F238E27FC236}">
                <a16:creationId xmlns:a16="http://schemas.microsoft.com/office/drawing/2014/main" id="{A868ACDE-584E-4444-8A9A-783370ED374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1" name="Line 228">
            <a:extLst>
              <a:ext uri="{FF2B5EF4-FFF2-40B4-BE49-F238E27FC236}">
                <a16:creationId xmlns:a16="http://schemas.microsoft.com/office/drawing/2014/main" id="{0C2D898C-3A7C-46DE-99FA-42B70EDBBA0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82" name="Group 229">
          <a:extLst>
            <a:ext uri="{FF2B5EF4-FFF2-40B4-BE49-F238E27FC236}">
              <a16:creationId xmlns:a16="http://schemas.microsoft.com/office/drawing/2014/main" id="{15B5D5EF-573A-4664-9191-5AE765B909A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83" name="Line 230">
            <a:extLst>
              <a:ext uri="{FF2B5EF4-FFF2-40B4-BE49-F238E27FC236}">
                <a16:creationId xmlns:a16="http://schemas.microsoft.com/office/drawing/2014/main" id="{A9398183-6F4F-428E-A585-C05536344E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4" name="Line 231">
            <a:extLst>
              <a:ext uri="{FF2B5EF4-FFF2-40B4-BE49-F238E27FC236}">
                <a16:creationId xmlns:a16="http://schemas.microsoft.com/office/drawing/2014/main" id="{F70D18D7-0DBC-4E8B-B5A4-BD4362D783B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5" name="Line 232">
            <a:extLst>
              <a:ext uri="{FF2B5EF4-FFF2-40B4-BE49-F238E27FC236}">
                <a16:creationId xmlns:a16="http://schemas.microsoft.com/office/drawing/2014/main" id="{71D04593-8EDB-4C76-9E52-A9EC6F36CA0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86" name="Group 233">
          <a:extLst>
            <a:ext uri="{FF2B5EF4-FFF2-40B4-BE49-F238E27FC236}">
              <a16:creationId xmlns:a16="http://schemas.microsoft.com/office/drawing/2014/main" id="{77E606FC-C06E-45A0-97AD-1EF890B9D09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87" name="Line 234">
            <a:extLst>
              <a:ext uri="{FF2B5EF4-FFF2-40B4-BE49-F238E27FC236}">
                <a16:creationId xmlns:a16="http://schemas.microsoft.com/office/drawing/2014/main" id="{C503F9F2-62EA-4950-BEB6-A9EA702B8A0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8" name="Line 235">
            <a:extLst>
              <a:ext uri="{FF2B5EF4-FFF2-40B4-BE49-F238E27FC236}">
                <a16:creationId xmlns:a16="http://schemas.microsoft.com/office/drawing/2014/main" id="{CACDCE6E-1BA1-49C9-8F35-AF69466F9DA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9" name="Line 236">
            <a:extLst>
              <a:ext uri="{FF2B5EF4-FFF2-40B4-BE49-F238E27FC236}">
                <a16:creationId xmlns:a16="http://schemas.microsoft.com/office/drawing/2014/main" id="{E2486AA3-3706-4A80-B17D-0129A3410D0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90" name="Group 237">
          <a:extLst>
            <a:ext uri="{FF2B5EF4-FFF2-40B4-BE49-F238E27FC236}">
              <a16:creationId xmlns:a16="http://schemas.microsoft.com/office/drawing/2014/main" id="{3DBD7187-17D2-4214-A48C-96D2CCBCD67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91" name="Line 238">
            <a:extLst>
              <a:ext uri="{FF2B5EF4-FFF2-40B4-BE49-F238E27FC236}">
                <a16:creationId xmlns:a16="http://schemas.microsoft.com/office/drawing/2014/main" id="{B811DEF5-5F6E-4B76-9A8A-9FD7B9BA49D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2" name="Line 239">
            <a:extLst>
              <a:ext uri="{FF2B5EF4-FFF2-40B4-BE49-F238E27FC236}">
                <a16:creationId xmlns:a16="http://schemas.microsoft.com/office/drawing/2014/main" id="{88E4D068-083A-49A1-AE12-2033BF57D2A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3" name="Line 240">
            <a:extLst>
              <a:ext uri="{FF2B5EF4-FFF2-40B4-BE49-F238E27FC236}">
                <a16:creationId xmlns:a16="http://schemas.microsoft.com/office/drawing/2014/main" id="{063E08A2-089C-4A05-B250-C645A6D1CA0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94" name="Group 241">
          <a:extLst>
            <a:ext uri="{FF2B5EF4-FFF2-40B4-BE49-F238E27FC236}">
              <a16:creationId xmlns:a16="http://schemas.microsoft.com/office/drawing/2014/main" id="{D033D7D4-D398-4B23-B278-E26490C58A7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95" name="Line 242">
            <a:extLst>
              <a:ext uri="{FF2B5EF4-FFF2-40B4-BE49-F238E27FC236}">
                <a16:creationId xmlns:a16="http://schemas.microsoft.com/office/drawing/2014/main" id="{5A100B64-D786-4A67-822D-5920F831BB2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6" name="Line 243">
            <a:extLst>
              <a:ext uri="{FF2B5EF4-FFF2-40B4-BE49-F238E27FC236}">
                <a16:creationId xmlns:a16="http://schemas.microsoft.com/office/drawing/2014/main" id="{0EABD4A2-CBE2-4AC6-B5EB-CB76546EC21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7" name="Line 244">
            <a:extLst>
              <a:ext uri="{FF2B5EF4-FFF2-40B4-BE49-F238E27FC236}">
                <a16:creationId xmlns:a16="http://schemas.microsoft.com/office/drawing/2014/main" id="{A2FA1928-2D1A-4409-BB3C-F20D6D485D0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398" name="Group 245">
          <a:extLst>
            <a:ext uri="{FF2B5EF4-FFF2-40B4-BE49-F238E27FC236}">
              <a16:creationId xmlns:a16="http://schemas.microsoft.com/office/drawing/2014/main" id="{934A5E52-D7B4-4EFC-94EA-EEBA061674F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399" name="Line 246">
            <a:extLst>
              <a:ext uri="{FF2B5EF4-FFF2-40B4-BE49-F238E27FC236}">
                <a16:creationId xmlns:a16="http://schemas.microsoft.com/office/drawing/2014/main" id="{CE330C93-FC44-4B5C-98BD-A7CACF9E3A1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0" name="Line 247">
            <a:extLst>
              <a:ext uri="{FF2B5EF4-FFF2-40B4-BE49-F238E27FC236}">
                <a16:creationId xmlns:a16="http://schemas.microsoft.com/office/drawing/2014/main" id="{06093F15-EE23-4E39-ADE0-40E7B077969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1" name="Line 248">
            <a:extLst>
              <a:ext uri="{FF2B5EF4-FFF2-40B4-BE49-F238E27FC236}">
                <a16:creationId xmlns:a16="http://schemas.microsoft.com/office/drawing/2014/main" id="{E10330C1-E66F-4F89-B2CE-D12A636B7BE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02" name="Group 249">
          <a:extLst>
            <a:ext uri="{FF2B5EF4-FFF2-40B4-BE49-F238E27FC236}">
              <a16:creationId xmlns:a16="http://schemas.microsoft.com/office/drawing/2014/main" id="{5C5F319A-2FC1-424A-BD91-2AEEB9E1ACF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03" name="Line 250">
            <a:extLst>
              <a:ext uri="{FF2B5EF4-FFF2-40B4-BE49-F238E27FC236}">
                <a16:creationId xmlns:a16="http://schemas.microsoft.com/office/drawing/2014/main" id="{12BFC8B5-C1C4-4F50-AEE7-F3DD5EBDDD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4" name="Line 251">
            <a:extLst>
              <a:ext uri="{FF2B5EF4-FFF2-40B4-BE49-F238E27FC236}">
                <a16:creationId xmlns:a16="http://schemas.microsoft.com/office/drawing/2014/main" id="{E8E97677-D7EF-4E09-81BB-72D5E9A445B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5" name="Line 252">
            <a:extLst>
              <a:ext uri="{FF2B5EF4-FFF2-40B4-BE49-F238E27FC236}">
                <a16:creationId xmlns:a16="http://schemas.microsoft.com/office/drawing/2014/main" id="{A43E8A1C-DD05-4FC0-B06B-199D471562D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06" name="Group 253">
          <a:extLst>
            <a:ext uri="{FF2B5EF4-FFF2-40B4-BE49-F238E27FC236}">
              <a16:creationId xmlns:a16="http://schemas.microsoft.com/office/drawing/2014/main" id="{79497984-6A27-4719-A309-C77B7323D52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07" name="Line 254">
            <a:extLst>
              <a:ext uri="{FF2B5EF4-FFF2-40B4-BE49-F238E27FC236}">
                <a16:creationId xmlns:a16="http://schemas.microsoft.com/office/drawing/2014/main" id="{F2257037-37D2-438A-B88A-2FDA1CFAA7E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8" name="Line 255">
            <a:extLst>
              <a:ext uri="{FF2B5EF4-FFF2-40B4-BE49-F238E27FC236}">
                <a16:creationId xmlns:a16="http://schemas.microsoft.com/office/drawing/2014/main" id="{46D13051-0C20-471A-BF3C-6733C2983F9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9" name="Line 256">
            <a:extLst>
              <a:ext uri="{FF2B5EF4-FFF2-40B4-BE49-F238E27FC236}">
                <a16:creationId xmlns:a16="http://schemas.microsoft.com/office/drawing/2014/main" id="{30D5E796-DC61-46EF-A944-8F0F7DBD534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10" name="Group 257">
          <a:extLst>
            <a:ext uri="{FF2B5EF4-FFF2-40B4-BE49-F238E27FC236}">
              <a16:creationId xmlns:a16="http://schemas.microsoft.com/office/drawing/2014/main" id="{130859E4-8BE4-442C-B845-94A81CC6FE1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11" name="Line 258">
            <a:extLst>
              <a:ext uri="{FF2B5EF4-FFF2-40B4-BE49-F238E27FC236}">
                <a16:creationId xmlns:a16="http://schemas.microsoft.com/office/drawing/2014/main" id="{77EE1597-67C4-4A98-A76C-35F6BF09628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2" name="Line 259">
            <a:extLst>
              <a:ext uri="{FF2B5EF4-FFF2-40B4-BE49-F238E27FC236}">
                <a16:creationId xmlns:a16="http://schemas.microsoft.com/office/drawing/2014/main" id="{90776293-E57D-4BAC-A417-171E6AC77C4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3" name="Line 260">
            <a:extLst>
              <a:ext uri="{FF2B5EF4-FFF2-40B4-BE49-F238E27FC236}">
                <a16:creationId xmlns:a16="http://schemas.microsoft.com/office/drawing/2014/main" id="{9A71B650-2C81-458C-89A0-7BEDD56415E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14" name="Group 261">
          <a:extLst>
            <a:ext uri="{FF2B5EF4-FFF2-40B4-BE49-F238E27FC236}">
              <a16:creationId xmlns:a16="http://schemas.microsoft.com/office/drawing/2014/main" id="{BC0DBB98-6C2D-4E76-AC79-CCC7E163A9B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15" name="Line 262">
            <a:extLst>
              <a:ext uri="{FF2B5EF4-FFF2-40B4-BE49-F238E27FC236}">
                <a16:creationId xmlns:a16="http://schemas.microsoft.com/office/drawing/2014/main" id="{E99A0A64-0710-4DD1-8D16-53106DBD22C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6" name="Line 263">
            <a:extLst>
              <a:ext uri="{FF2B5EF4-FFF2-40B4-BE49-F238E27FC236}">
                <a16:creationId xmlns:a16="http://schemas.microsoft.com/office/drawing/2014/main" id="{6FC960A8-2902-4C9C-84B6-7C939081A29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7" name="Line 264">
            <a:extLst>
              <a:ext uri="{FF2B5EF4-FFF2-40B4-BE49-F238E27FC236}">
                <a16:creationId xmlns:a16="http://schemas.microsoft.com/office/drawing/2014/main" id="{0BF8EC90-0125-4D30-BAB0-39AD845DB6E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18" name="Group 265">
          <a:extLst>
            <a:ext uri="{FF2B5EF4-FFF2-40B4-BE49-F238E27FC236}">
              <a16:creationId xmlns:a16="http://schemas.microsoft.com/office/drawing/2014/main" id="{CD49D4FE-F927-4876-BCC8-3754697C128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19" name="Line 266">
            <a:extLst>
              <a:ext uri="{FF2B5EF4-FFF2-40B4-BE49-F238E27FC236}">
                <a16:creationId xmlns:a16="http://schemas.microsoft.com/office/drawing/2014/main" id="{DAEAD637-C3ED-4DC3-BE0B-FC489907373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0" name="Line 267">
            <a:extLst>
              <a:ext uri="{FF2B5EF4-FFF2-40B4-BE49-F238E27FC236}">
                <a16:creationId xmlns:a16="http://schemas.microsoft.com/office/drawing/2014/main" id="{109FB5F1-3876-412A-AF21-070A6DF2785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1" name="Line 268">
            <a:extLst>
              <a:ext uri="{FF2B5EF4-FFF2-40B4-BE49-F238E27FC236}">
                <a16:creationId xmlns:a16="http://schemas.microsoft.com/office/drawing/2014/main" id="{80EACAD9-F982-46A0-BA47-C7D085A019C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22" name="Group 269">
          <a:extLst>
            <a:ext uri="{FF2B5EF4-FFF2-40B4-BE49-F238E27FC236}">
              <a16:creationId xmlns:a16="http://schemas.microsoft.com/office/drawing/2014/main" id="{547D2880-1630-48A5-AC69-D4678356CEF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23" name="Line 270">
            <a:extLst>
              <a:ext uri="{FF2B5EF4-FFF2-40B4-BE49-F238E27FC236}">
                <a16:creationId xmlns:a16="http://schemas.microsoft.com/office/drawing/2014/main" id="{E2020AE1-87B0-403B-AFAD-69B4FC9611B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4" name="Line 271">
            <a:extLst>
              <a:ext uri="{FF2B5EF4-FFF2-40B4-BE49-F238E27FC236}">
                <a16:creationId xmlns:a16="http://schemas.microsoft.com/office/drawing/2014/main" id="{C1F319E2-7805-4566-A858-822FEFBCCA9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5" name="Line 272">
            <a:extLst>
              <a:ext uri="{FF2B5EF4-FFF2-40B4-BE49-F238E27FC236}">
                <a16:creationId xmlns:a16="http://schemas.microsoft.com/office/drawing/2014/main" id="{A4C3CF3E-447F-4B5A-805F-240E339218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26" name="Group 273">
          <a:extLst>
            <a:ext uri="{FF2B5EF4-FFF2-40B4-BE49-F238E27FC236}">
              <a16:creationId xmlns:a16="http://schemas.microsoft.com/office/drawing/2014/main" id="{99A03285-17DB-4436-B83A-4AC0541C0AF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27" name="Line 274">
            <a:extLst>
              <a:ext uri="{FF2B5EF4-FFF2-40B4-BE49-F238E27FC236}">
                <a16:creationId xmlns:a16="http://schemas.microsoft.com/office/drawing/2014/main" id="{D3A99926-E9E2-4A2C-B797-F774CC4DD25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8" name="Line 275">
            <a:extLst>
              <a:ext uri="{FF2B5EF4-FFF2-40B4-BE49-F238E27FC236}">
                <a16:creationId xmlns:a16="http://schemas.microsoft.com/office/drawing/2014/main" id="{4E209158-D75F-4247-BEB4-9A37115A292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9" name="Line 276">
            <a:extLst>
              <a:ext uri="{FF2B5EF4-FFF2-40B4-BE49-F238E27FC236}">
                <a16:creationId xmlns:a16="http://schemas.microsoft.com/office/drawing/2014/main" id="{4F66EA79-3B58-4DFC-B6CB-A4E64A86646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30" name="Group 277">
          <a:extLst>
            <a:ext uri="{FF2B5EF4-FFF2-40B4-BE49-F238E27FC236}">
              <a16:creationId xmlns:a16="http://schemas.microsoft.com/office/drawing/2014/main" id="{2CD925FF-B42A-4FCA-8FB2-159370AB69E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31" name="Line 278">
            <a:extLst>
              <a:ext uri="{FF2B5EF4-FFF2-40B4-BE49-F238E27FC236}">
                <a16:creationId xmlns:a16="http://schemas.microsoft.com/office/drawing/2014/main" id="{CBEEEC0A-3F9F-4638-B728-3D7F13FCE3A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2" name="Line 279">
            <a:extLst>
              <a:ext uri="{FF2B5EF4-FFF2-40B4-BE49-F238E27FC236}">
                <a16:creationId xmlns:a16="http://schemas.microsoft.com/office/drawing/2014/main" id="{B269C6E0-0123-40B6-B56F-B42BC5EF097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3" name="Line 280">
            <a:extLst>
              <a:ext uri="{FF2B5EF4-FFF2-40B4-BE49-F238E27FC236}">
                <a16:creationId xmlns:a16="http://schemas.microsoft.com/office/drawing/2014/main" id="{DE26C1A9-80E2-4F25-A601-146D0461205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34" name="Group 281">
          <a:extLst>
            <a:ext uri="{FF2B5EF4-FFF2-40B4-BE49-F238E27FC236}">
              <a16:creationId xmlns:a16="http://schemas.microsoft.com/office/drawing/2014/main" id="{7B9E2EE3-432C-4D13-9239-200074F7D63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35" name="Line 282">
            <a:extLst>
              <a:ext uri="{FF2B5EF4-FFF2-40B4-BE49-F238E27FC236}">
                <a16:creationId xmlns:a16="http://schemas.microsoft.com/office/drawing/2014/main" id="{185BD550-5FA7-4A1D-9EC4-03EFCBA3A11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6" name="Line 283">
            <a:extLst>
              <a:ext uri="{FF2B5EF4-FFF2-40B4-BE49-F238E27FC236}">
                <a16:creationId xmlns:a16="http://schemas.microsoft.com/office/drawing/2014/main" id="{5C6509A4-70A0-4A9C-B090-FF49B099F4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7" name="Line 284">
            <a:extLst>
              <a:ext uri="{FF2B5EF4-FFF2-40B4-BE49-F238E27FC236}">
                <a16:creationId xmlns:a16="http://schemas.microsoft.com/office/drawing/2014/main" id="{343CEF1B-72E0-4B9F-8A6C-1127834A882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38" name="Group 285">
          <a:extLst>
            <a:ext uri="{FF2B5EF4-FFF2-40B4-BE49-F238E27FC236}">
              <a16:creationId xmlns:a16="http://schemas.microsoft.com/office/drawing/2014/main" id="{0B0F14F7-8129-4337-9550-28F984F9998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39" name="Line 286">
            <a:extLst>
              <a:ext uri="{FF2B5EF4-FFF2-40B4-BE49-F238E27FC236}">
                <a16:creationId xmlns:a16="http://schemas.microsoft.com/office/drawing/2014/main" id="{5FAF04DF-1D35-4620-A9CB-15AE0C09FB3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0" name="Line 287">
            <a:extLst>
              <a:ext uri="{FF2B5EF4-FFF2-40B4-BE49-F238E27FC236}">
                <a16:creationId xmlns:a16="http://schemas.microsoft.com/office/drawing/2014/main" id="{082AE871-1B1E-4A22-BC76-42DCDC5400B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1" name="Line 288">
            <a:extLst>
              <a:ext uri="{FF2B5EF4-FFF2-40B4-BE49-F238E27FC236}">
                <a16:creationId xmlns:a16="http://schemas.microsoft.com/office/drawing/2014/main" id="{44B3E496-CED5-441D-B8A6-15CF63502AF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42" name="Group 289">
          <a:extLst>
            <a:ext uri="{FF2B5EF4-FFF2-40B4-BE49-F238E27FC236}">
              <a16:creationId xmlns:a16="http://schemas.microsoft.com/office/drawing/2014/main" id="{9C3D0269-058E-4F67-987E-6FED4DF420E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43" name="Line 290">
            <a:extLst>
              <a:ext uri="{FF2B5EF4-FFF2-40B4-BE49-F238E27FC236}">
                <a16:creationId xmlns:a16="http://schemas.microsoft.com/office/drawing/2014/main" id="{6ADC7B4A-783D-45DE-9FB3-3AFC30F2116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4" name="Line 291">
            <a:extLst>
              <a:ext uri="{FF2B5EF4-FFF2-40B4-BE49-F238E27FC236}">
                <a16:creationId xmlns:a16="http://schemas.microsoft.com/office/drawing/2014/main" id="{F1425546-6675-48D3-BAB8-CA4D5855677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5" name="Line 292">
            <a:extLst>
              <a:ext uri="{FF2B5EF4-FFF2-40B4-BE49-F238E27FC236}">
                <a16:creationId xmlns:a16="http://schemas.microsoft.com/office/drawing/2014/main" id="{04D76D64-EBB8-4924-8B64-E18C96C653D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46" name="Group 293">
          <a:extLst>
            <a:ext uri="{FF2B5EF4-FFF2-40B4-BE49-F238E27FC236}">
              <a16:creationId xmlns:a16="http://schemas.microsoft.com/office/drawing/2014/main" id="{7D80EE2F-7830-4054-8F9C-D109E56DE7B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47" name="Line 294">
            <a:extLst>
              <a:ext uri="{FF2B5EF4-FFF2-40B4-BE49-F238E27FC236}">
                <a16:creationId xmlns:a16="http://schemas.microsoft.com/office/drawing/2014/main" id="{78FA97A4-2F67-4181-9BD0-D297DE7153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8" name="Line 295">
            <a:extLst>
              <a:ext uri="{FF2B5EF4-FFF2-40B4-BE49-F238E27FC236}">
                <a16:creationId xmlns:a16="http://schemas.microsoft.com/office/drawing/2014/main" id="{6DC1BEEA-338D-4390-8A84-13EF2745964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9" name="Line 296">
            <a:extLst>
              <a:ext uri="{FF2B5EF4-FFF2-40B4-BE49-F238E27FC236}">
                <a16:creationId xmlns:a16="http://schemas.microsoft.com/office/drawing/2014/main" id="{DC422D7A-08B0-448E-ADFE-9A7151E7257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50" name="Group 297">
          <a:extLst>
            <a:ext uri="{FF2B5EF4-FFF2-40B4-BE49-F238E27FC236}">
              <a16:creationId xmlns:a16="http://schemas.microsoft.com/office/drawing/2014/main" id="{47DA3867-D5BF-40CD-865F-16849FAB7B3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51" name="Line 298">
            <a:extLst>
              <a:ext uri="{FF2B5EF4-FFF2-40B4-BE49-F238E27FC236}">
                <a16:creationId xmlns:a16="http://schemas.microsoft.com/office/drawing/2014/main" id="{3F10AC48-ACBA-4641-AA46-EDCD725F6BB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2" name="Line 299">
            <a:extLst>
              <a:ext uri="{FF2B5EF4-FFF2-40B4-BE49-F238E27FC236}">
                <a16:creationId xmlns:a16="http://schemas.microsoft.com/office/drawing/2014/main" id="{BEC65AC7-A057-4497-AC31-3762A995E1C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3" name="Line 300">
            <a:extLst>
              <a:ext uri="{FF2B5EF4-FFF2-40B4-BE49-F238E27FC236}">
                <a16:creationId xmlns:a16="http://schemas.microsoft.com/office/drawing/2014/main" id="{F1437082-D189-4A71-BDD9-C52A8942C69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54" name="Group 301">
          <a:extLst>
            <a:ext uri="{FF2B5EF4-FFF2-40B4-BE49-F238E27FC236}">
              <a16:creationId xmlns:a16="http://schemas.microsoft.com/office/drawing/2014/main" id="{9B4D6952-437D-44E5-9D38-3108EFAD603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55" name="Line 302">
            <a:extLst>
              <a:ext uri="{FF2B5EF4-FFF2-40B4-BE49-F238E27FC236}">
                <a16:creationId xmlns:a16="http://schemas.microsoft.com/office/drawing/2014/main" id="{E1E40B64-EA5C-4E50-A3B3-B90886DFBF3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6" name="Line 303">
            <a:extLst>
              <a:ext uri="{FF2B5EF4-FFF2-40B4-BE49-F238E27FC236}">
                <a16:creationId xmlns:a16="http://schemas.microsoft.com/office/drawing/2014/main" id="{ACE19C4C-FB2B-46E6-AD7C-32775732698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7" name="Line 304">
            <a:extLst>
              <a:ext uri="{FF2B5EF4-FFF2-40B4-BE49-F238E27FC236}">
                <a16:creationId xmlns:a16="http://schemas.microsoft.com/office/drawing/2014/main" id="{9D48679B-C80F-47A2-B325-F48116EFCC5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58" name="Group 305">
          <a:extLst>
            <a:ext uri="{FF2B5EF4-FFF2-40B4-BE49-F238E27FC236}">
              <a16:creationId xmlns:a16="http://schemas.microsoft.com/office/drawing/2014/main" id="{760C9762-BDD5-45B2-91CC-164DF9B054C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59" name="Line 306">
            <a:extLst>
              <a:ext uri="{FF2B5EF4-FFF2-40B4-BE49-F238E27FC236}">
                <a16:creationId xmlns:a16="http://schemas.microsoft.com/office/drawing/2014/main" id="{1EFDE353-C3CD-4924-8C71-1869194CD61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0" name="Line 307">
            <a:extLst>
              <a:ext uri="{FF2B5EF4-FFF2-40B4-BE49-F238E27FC236}">
                <a16:creationId xmlns:a16="http://schemas.microsoft.com/office/drawing/2014/main" id="{BFA5BAE7-157B-4B66-9819-9D9B1779C19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1" name="Line 308">
            <a:extLst>
              <a:ext uri="{FF2B5EF4-FFF2-40B4-BE49-F238E27FC236}">
                <a16:creationId xmlns:a16="http://schemas.microsoft.com/office/drawing/2014/main" id="{F0BD8C36-E0DC-42ED-9BE3-DAD7D9BEA8F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62" name="Group 309">
          <a:extLst>
            <a:ext uri="{FF2B5EF4-FFF2-40B4-BE49-F238E27FC236}">
              <a16:creationId xmlns:a16="http://schemas.microsoft.com/office/drawing/2014/main" id="{10725695-2FBA-4B13-BE74-CFDB7A8A1AA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63" name="Line 310">
            <a:extLst>
              <a:ext uri="{FF2B5EF4-FFF2-40B4-BE49-F238E27FC236}">
                <a16:creationId xmlns:a16="http://schemas.microsoft.com/office/drawing/2014/main" id="{9D2B8C54-044E-4C33-A838-D6B30106A08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4" name="Line 311">
            <a:extLst>
              <a:ext uri="{FF2B5EF4-FFF2-40B4-BE49-F238E27FC236}">
                <a16:creationId xmlns:a16="http://schemas.microsoft.com/office/drawing/2014/main" id="{CCD0961D-E5BE-415E-8C33-001EBB41E67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5" name="Line 312">
            <a:extLst>
              <a:ext uri="{FF2B5EF4-FFF2-40B4-BE49-F238E27FC236}">
                <a16:creationId xmlns:a16="http://schemas.microsoft.com/office/drawing/2014/main" id="{99001597-2995-4EDA-AAE8-057C5AB3BAC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66" name="Group 313">
          <a:extLst>
            <a:ext uri="{FF2B5EF4-FFF2-40B4-BE49-F238E27FC236}">
              <a16:creationId xmlns:a16="http://schemas.microsoft.com/office/drawing/2014/main" id="{6852851B-45E5-4D99-9DDE-E45DBBDCA5E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67" name="Line 314">
            <a:extLst>
              <a:ext uri="{FF2B5EF4-FFF2-40B4-BE49-F238E27FC236}">
                <a16:creationId xmlns:a16="http://schemas.microsoft.com/office/drawing/2014/main" id="{64EDC569-3979-4EAD-8C00-08B751435D4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8" name="Line 315">
            <a:extLst>
              <a:ext uri="{FF2B5EF4-FFF2-40B4-BE49-F238E27FC236}">
                <a16:creationId xmlns:a16="http://schemas.microsoft.com/office/drawing/2014/main" id="{90E897A2-A97F-49F8-93A1-77DC3E454C9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9" name="Line 316">
            <a:extLst>
              <a:ext uri="{FF2B5EF4-FFF2-40B4-BE49-F238E27FC236}">
                <a16:creationId xmlns:a16="http://schemas.microsoft.com/office/drawing/2014/main" id="{DA787DC8-5B00-4C30-B578-48ED4F7ED7C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70" name="Group 317">
          <a:extLst>
            <a:ext uri="{FF2B5EF4-FFF2-40B4-BE49-F238E27FC236}">
              <a16:creationId xmlns:a16="http://schemas.microsoft.com/office/drawing/2014/main" id="{18870A54-118D-4535-B8C1-05D34DC29AF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71" name="Line 318">
            <a:extLst>
              <a:ext uri="{FF2B5EF4-FFF2-40B4-BE49-F238E27FC236}">
                <a16:creationId xmlns:a16="http://schemas.microsoft.com/office/drawing/2014/main" id="{E629FE03-0EB2-4D2A-B1C5-E2D66B1A581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2" name="Line 319">
            <a:extLst>
              <a:ext uri="{FF2B5EF4-FFF2-40B4-BE49-F238E27FC236}">
                <a16:creationId xmlns:a16="http://schemas.microsoft.com/office/drawing/2014/main" id="{FF580DA9-A92F-4367-87EA-D5D9D74CA3C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3" name="Line 320">
            <a:extLst>
              <a:ext uri="{FF2B5EF4-FFF2-40B4-BE49-F238E27FC236}">
                <a16:creationId xmlns:a16="http://schemas.microsoft.com/office/drawing/2014/main" id="{33DCD59C-4BDA-4961-AFA2-ADF8B82398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74" name="Group 321">
          <a:extLst>
            <a:ext uri="{FF2B5EF4-FFF2-40B4-BE49-F238E27FC236}">
              <a16:creationId xmlns:a16="http://schemas.microsoft.com/office/drawing/2014/main" id="{96991598-91B6-4375-BE13-DEAF78203D3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75" name="Line 322">
            <a:extLst>
              <a:ext uri="{FF2B5EF4-FFF2-40B4-BE49-F238E27FC236}">
                <a16:creationId xmlns:a16="http://schemas.microsoft.com/office/drawing/2014/main" id="{14440E0E-6FEC-449B-AC28-E51E858CE29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6" name="Line 323">
            <a:extLst>
              <a:ext uri="{FF2B5EF4-FFF2-40B4-BE49-F238E27FC236}">
                <a16:creationId xmlns:a16="http://schemas.microsoft.com/office/drawing/2014/main" id="{5B2F7617-B34B-43B5-BD1F-916965B46C3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7" name="Line 324">
            <a:extLst>
              <a:ext uri="{FF2B5EF4-FFF2-40B4-BE49-F238E27FC236}">
                <a16:creationId xmlns:a16="http://schemas.microsoft.com/office/drawing/2014/main" id="{BC4AA007-5CF2-44AB-8F5B-4423E9AAA67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78" name="Group 325">
          <a:extLst>
            <a:ext uri="{FF2B5EF4-FFF2-40B4-BE49-F238E27FC236}">
              <a16:creationId xmlns:a16="http://schemas.microsoft.com/office/drawing/2014/main" id="{6E6FC249-96A7-4AE2-BE94-76AC2C7B6FC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79" name="Line 326">
            <a:extLst>
              <a:ext uri="{FF2B5EF4-FFF2-40B4-BE49-F238E27FC236}">
                <a16:creationId xmlns:a16="http://schemas.microsoft.com/office/drawing/2014/main" id="{B67F730A-045B-4FDB-852A-8A3D8E665A5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0" name="Line 327">
            <a:extLst>
              <a:ext uri="{FF2B5EF4-FFF2-40B4-BE49-F238E27FC236}">
                <a16:creationId xmlns:a16="http://schemas.microsoft.com/office/drawing/2014/main" id="{C2B1C1C9-8771-4A2A-9D4E-DD5C9174B7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1" name="Line 328">
            <a:extLst>
              <a:ext uri="{FF2B5EF4-FFF2-40B4-BE49-F238E27FC236}">
                <a16:creationId xmlns:a16="http://schemas.microsoft.com/office/drawing/2014/main" id="{3A621356-C143-4431-ACFF-34174789DF4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82" name="Group 329">
          <a:extLst>
            <a:ext uri="{FF2B5EF4-FFF2-40B4-BE49-F238E27FC236}">
              <a16:creationId xmlns:a16="http://schemas.microsoft.com/office/drawing/2014/main" id="{6E998A99-2761-4457-9704-59C6AD0C855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83" name="Line 330">
            <a:extLst>
              <a:ext uri="{FF2B5EF4-FFF2-40B4-BE49-F238E27FC236}">
                <a16:creationId xmlns:a16="http://schemas.microsoft.com/office/drawing/2014/main" id="{FDA0D916-34F2-4DC6-AEB5-F3AF93A2ED7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4" name="Line 331">
            <a:extLst>
              <a:ext uri="{FF2B5EF4-FFF2-40B4-BE49-F238E27FC236}">
                <a16:creationId xmlns:a16="http://schemas.microsoft.com/office/drawing/2014/main" id="{68930084-99E7-4ED3-A09A-32871C75073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5" name="Line 332">
            <a:extLst>
              <a:ext uri="{FF2B5EF4-FFF2-40B4-BE49-F238E27FC236}">
                <a16:creationId xmlns:a16="http://schemas.microsoft.com/office/drawing/2014/main" id="{DED6C500-BB0F-45D8-ADD2-C1E561C2691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86" name="Group 333">
          <a:extLst>
            <a:ext uri="{FF2B5EF4-FFF2-40B4-BE49-F238E27FC236}">
              <a16:creationId xmlns:a16="http://schemas.microsoft.com/office/drawing/2014/main" id="{2E11944B-F834-4587-90B1-50869C3141F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87" name="Line 334">
            <a:extLst>
              <a:ext uri="{FF2B5EF4-FFF2-40B4-BE49-F238E27FC236}">
                <a16:creationId xmlns:a16="http://schemas.microsoft.com/office/drawing/2014/main" id="{7FA4E7B0-CD09-4B61-91DA-7C470B56D36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8" name="Line 335">
            <a:extLst>
              <a:ext uri="{FF2B5EF4-FFF2-40B4-BE49-F238E27FC236}">
                <a16:creationId xmlns:a16="http://schemas.microsoft.com/office/drawing/2014/main" id="{E4135CB7-0FDD-4CCF-8CE2-B9F0C06F8A8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9" name="Line 336">
            <a:extLst>
              <a:ext uri="{FF2B5EF4-FFF2-40B4-BE49-F238E27FC236}">
                <a16:creationId xmlns:a16="http://schemas.microsoft.com/office/drawing/2014/main" id="{6CDB0B60-C606-4D73-B939-19322743C74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90" name="Group 337">
          <a:extLst>
            <a:ext uri="{FF2B5EF4-FFF2-40B4-BE49-F238E27FC236}">
              <a16:creationId xmlns:a16="http://schemas.microsoft.com/office/drawing/2014/main" id="{9B083BC7-988A-45C1-ADEE-9070A0A4E97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91" name="Line 338">
            <a:extLst>
              <a:ext uri="{FF2B5EF4-FFF2-40B4-BE49-F238E27FC236}">
                <a16:creationId xmlns:a16="http://schemas.microsoft.com/office/drawing/2014/main" id="{2260931B-5DB9-4744-B2D2-75DD5A36B1D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2" name="Line 339">
            <a:extLst>
              <a:ext uri="{FF2B5EF4-FFF2-40B4-BE49-F238E27FC236}">
                <a16:creationId xmlns:a16="http://schemas.microsoft.com/office/drawing/2014/main" id="{5A8AD79B-82B3-4308-BD25-094524B190B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3" name="Line 340">
            <a:extLst>
              <a:ext uri="{FF2B5EF4-FFF2-40B4-BE49-F238E27FC236}">
                <a16:creationId xmlns:a16="http://schemas.microsoft.com/office/drawing/2014/main" id="{AC64E3CD-BA93-48E1-8AA1-27CA17EFBDA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94" name="Group 341">
          <a:extLst>
            <a:ext uri="{FF2B5EF4-FFF2-40B4-BE49-F238E27FC236}">
              <a16:creationId xmlns:a16="http://schemas.microsoft.com/office/drawing/2014/main" id="{8ED2403D-8432-43B5-B2A6-B4C654D311E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95" name="Line 342">
            <a:extLst>
              <a:ext uri="{FF2B5EF4-FFF2-40B4-BE49-F238E27FC236}">
                <a16:creationId xmlns:a16="http://schemas.microsoft.com/office/drawing/2014/main" id="{B974EA5B-0690-443B-88F1-FB23E1A902F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" name="Line 343">
            <a:extLst>
              <a:ext uri="{FF2B5EF4-FFF2-40B4-BE49-F238E27FC236}">
                <a16:creationId xmlns:a16="http://schemas.microsoft.com/office/drawing/2014/main" id="{00A976DA-C80B-4C5B-88B8-F6FCE28017C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7" name="Line 344">
            <a:extLst>
              <a:ext uri="{FF2B5EF4-FFF2-40B4-BE49-F238E27FC236}">
                <a16:creationId xmlns:a16="http://schemas.microsoft.com/office/drawing/2014/main" id="{E61E71D8-9AF9-4679-8F11-48F18AF6C8E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498" name="Group 345">
          <a:extLst>
            <a:ext uri="{FF2B5EF4-FFF2-40B4-BE49-F238E27FC236}">
              <a16:creationId xmlns:a16="http://schemas.microsoft.com/office/drawing/2014/main" id="{5145AF2A-FE96-4CBB-83BB-6BD86E8339B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499" name="Line 346">
            <a:extLst>
              <a:ext uri="{FF2B5EF4-FFF2-40B4-BE49-F238E27FC236}">
                <a16:creationId xmlns:a16="http://schemas.microsoft.com/office/drawing/2014/main" id="{0656D8DF-3DF4-404C-8BC5-D1221D8F69A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0" name="Line 347">
            <a:extLst>
              <a:ext uri="{FF2B5EF4-FFF2-40B4-BE49-F238E27FC236}">
                <a16:creationId xmlns:a16="http://schemas.microsoft.com/office/drawing/2014/main" id="{9D0C5019-2041-4838-A87E-AE0604CB571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1" name="Line 348">
            <a:extLst>
              <a:ext uri="{FF2B5EF4-FFF2-40B4-BE49-F238E27FC236}">
                <a16:creationId xmlns:a16="http://schemas.microsoft.com/office/drawing/2014/main" id="{4BD4A70E-60F9-4896-953A-BDD21740ABB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02" name="Group 349">
          <a:extLst>
            <a:ext uri="{FF2B5EF4-FFF2-40B4-BE49-F238E27FC236}">
              <a16:creationId xmlns:a16="http://schemas.microsoft.com/office/drawing/2014/main" id="{FD5D9ED8-D24A-4FE4-B8D2-E5D628405F8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03" name="Line 350">
            <a:extLst>
              <a:ext uri="{FF2B5EF4-FFF2-40B4-BE49-F238E27FC236}">
                <a16:creationId xmlns:a16="http://schemas.microsoft.com/office/drawing/2014/main" id="{70393296-E931-40F9-8551-3EAC360868A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4" name="Line 351">
            <a:extLst>
              <a:ext uri="{FF2B5EF4-FFF2-40B4-BE49-F238E27FC236}">
                <a16:creationId xmlns:a16="http://schemas.microsoft.com/office/drawing/2014/main" id="{691C2314-16A8-4C9E-9676-2E50D293B26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5" name="Line 352">
            <a:extLst>
              <a:ext uri="{FF2B5EF4-FFF2-40B4-BE49-F238E27FC236}">
                <a16:creationId xmlns:a16="http://schemas.microsoft.com/office/drawing/2014/main" id="{78676700-5CE1-4421-89E3-45E2253250C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06" name="Group 353">
          <a:extLst>
            <a:ext uri="{FF2B5EF4-FFF2-40B4-BE49-F238E27FC236}">
              <a16:creationId xmlns:a16="http://schemas.microsoft.com/office/drawing/2014/main" id="{C3B5CC8E-9B90-45C5-9C13-79E7C62DE0E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07" name="Line 354">
            <a:extLst>
              <a:ext uri="{FF2B5EF4-FFF2-40B4-BE49-F238E27FC236}">
                <a16:creationId xmlns:a16="http://schemas.microsoft.com/office/drawing/2014/main" id="{CA30AD2A-E2B5-443B-BA3C-E172BF13520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8" name="Line 355">
            <a:extLst>
              <a:ext uri="{FF2B5EF4-FFF2-40B4-BE49-F238E27FC236}">
                <a16:creationId xmlns:a16="http://schemas.microsoft.com/office/drawing/2014/main" id="{EECF0590-605D-4210-9277-228ED65A269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9" name="Line 356">
            <a:extLst>
              <a:ext uri="{FF2B5EF4-FFF2-40B4-BE49-F238E27FC236}">
                <a16:creationId xmlns:a16="http://schemas.microsoft.com/office/drawing/2014/main" id="{723A7A2D-4C19-4AAB-B9E1-A5B452F50AC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10" name="Group 357">
          <a:extLst>
            <a:ext uri="{FF2B5EF4-FFF2-40B4-BE49-F238E27FC236}">
              <a16:creationId xmlns:a16="http://schemas.microsoft.com/office/drawing/2014/main" id="{E1D8FDF3-9961-44B7-97C7-C94BA91E321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11" name="Line 358">
            <a:extLst>
              <a:ext uri="{FF2B5EF4-FFF2-40B4-BE49-F238E27FC236}">
                <a16:creationId xmlns:a16="http://schemas.microsoft.com/office/drawing/2014/main" id="{ED0A107B-8207-4662-A760-F834EA173E2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" name="Line 359">
            <a:extLst>
              <a:ext uri="{FF2B5EF4-FFF2-40B4-BE49-F238E27FC236}">
                <a16:creationId xmlns:a16="http://schemas.microsoft.com/office/drawing/2014/main" id="{0A11BAC2-1C37-47D2-BEF3-85A4293DF57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3" name="Line 360">
            <a:extLst>
              <a:ext uri="{FF2B5EF4-FFF2-40B4-BE49-F238E27FC236}">
                <a16:creationId xmlns:a16="http://schemas.microsoft.com/office/drawing/2014/main" id="{5A26CE3B-8BE6-480D-BD86-17BCE09BC6C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14" name="Group 361">
          <a:extLst>
            <a:ext uri="{FF2B5EF4-FFF2-40B4-BE49-F238E27FC236}">
              <a16:creationId xmlns:a16="http://schemas.microsoft.com/office/drawing/2014/main" id="{3EC5EF19-4C72-4E46-AABA-DE613B4A9FE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15" name="Line 362">
            <a:extLst>
              <a:ext uri="{FF2B5EF4-FFF2-40B4-BE49-F238E27FC236}">
                <a16:creationId xmlns:a16="http://schemas.microsoft.com/office/drawing/2014/main" id="{D0555DB8-C5EC-452F-B1C8-3A52F842386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6" name="Line 363">
            <a:extLst>
              <a:ext uri="{FF2B5EF4-FFF2-40B4-BE49-F238E27FC236}">
                <a16:creationId xmlns:a16="http://schemas.microsoft.com/office/drawing/2014/main" id="{A589155F-C7F6-45A4-AB28-35BB86D791D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7" name="Line 364">
            <a:extLst>
              <a:ext uri="{FF2B5EF4-FFF2-40B4-BE49-F238E27FC236}">
                <a16:creationId xmlns:a16="http://schemas.microsoft.com/office/drawing/2014/main" id="{53EF7641-4C93-4DF0-8644-A3B22FF155F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18" name="Group 365">
          <a:extLst>
            <a:ext uri="{FF2B5EF4-FFF2-40B4-BE49-F238E27FC236}">
              <a16:creationId xmlns:a16="http://schemas.microsoft.com/office/drawing/2014/main" id="{C65B33D7-C146-476C-8472-1415B0509CF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19" name="Line 366">
            <a:extLst>
              <a:ext uri="{FF2B5EF4-FFF2-40B4-BE49-F238E27FC236}">
                <a16:creationId xmlns:a16="http://schemas.microsoft.com/office/drawing/2014/main" id="{ED6FF374-2EA1-4EDA-874A-87222E6376C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0" name="Line 367">
            <a:extLst>
              <a:ext uri="{FF2B5EF4-FFF2-40B4-BE49-F238E27FC236}">
                <a16:creationId xmlns:a16="http://schemas.microsoft.com/office/drawing/2014/main" id="{B543F737-AE39-4909-B0B2-32F698F426E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" name="Line 368">
            <a:extLst>
              <a:ext uri="{FF2B5EF4-FFF2-40B4-BE49-F238E27FC236}">
                <a16:creationId xmlns:a16="http://schemas.microsoft.com/office/drawing/2014/main" id="{11F6F9AC-E70C-4823-B9C9-E6EAA049252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22" name="Group 369">
          <a:extLst>
            <a:ext uri="{FF2B5EF4-FFF2-40B4-BE49-F238E27FC236}">
              <a16:creationId xmlns:a16="http://schemas.microsoft.com/office/drawing/2014/main" id="{E5522C2E-3F3A-4912-B659-500CE4904B7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23" name="Line 370">
            <a:extLst>
              <a:ext uri="{FF2B5EF4-FFF2-40B4-BE49-F238E27FC236}">
                <a16:creationId xmlns:a16="http://schemas.microsoft.com/office/drawing/2014/main" id="{754EBDB2-D023-472E-A19F-EA4CA8F5917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4" name="Line 371">
            <a:extLst>
              <a:ext uri="{FF2B5EF4-FFF2-40B4-BE49-F238E27FC236}">
                <a16:creationId xmlns:a16="http://schemas.microsoft.com/office/drawing/2014/main" id="{CD4043ED-AF1E-4BDA-88D9-70CC6F0E987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5" name="Line 372">
            <a:extLst>
              <a:ext uri="{FF2B5EF4-FFF2-40B4-BE49-F238E27FC236}">
                <a16:creationId xmlns:a16="http://schemas.microsoft.com/office/drawing/2014/main" id="{D34C8B10-2D9E-4EFB-B9FB-89903AE1351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26" name="Group 373">
          <a:extLst>
            <a:ext uri="{FF2B5EF4-FFF2-40B4-BE49-F238E27FC236}">
              <a16:creationId xmlns:a16="http://schemas.microsoft.com/office/drawing/2014/main" id="{92074973-7C2C-4E60-80F0-A2A0A401F85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27" name="Line 374">
            <a:extLst>
              <a:ext uri="{FF2B5EF4-FFF2-40B4-BE49-F238E27FC236}">
                <a16:creationId xmlns:a16="http://schemas.microsoft.com/office/drawing/2014/main" id="{881C7370-7442-4235-BDAB-19E340FAC88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8" name="Line 375">
            <a:extLst>
              <a:ext uri="{FF2B5EF4-FFF2-40B4-BE49-F238E27FC236}">
                <a16:creationId xmlns:a16="http://schemas.microsoft.com/office/drawing/2014/main" id="{E81DA2D5-2DFC-4AD3-A473-0A392DC9155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9" name="Line 376">
            <a:extLst>
              <a:ext uri="{FF2B5EF4-FFF2-40B4-BE49-F238E27FC236}">
                <a16:creationId xmlns:a16="http://schemas.microsoft.com/office/drawing/2014/main" id="{194730A7-A290-492D-9B29-EBF91961529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30" name="Group 377">
          <a:extLst>
            <a:ext uri="{FF2B5EF4-FFF2-40B4-BE49-F238E27FC236}">
              <a16:creationId xmlns:a16="http://schemas.microsoft.com/office/drawing/2014/main" id="{EFB3047B-192E-4F56-912E-1E45BA8B59C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31" name="Line 378">
            <a:extLst>
              <a:ext uri="{FF2B5EF4-FFF2-40B4-BE49-F238E27FC236}">
                <a16:creationId xmlns:a16="http://schemas.microsoft.com/office/drawing/2014/main" id="{549D436D-27A1-4ED4-867C-846AF9C9B05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2" name="Line 379">
            <a:extLst>
              <a:ext uri="{FF2B5EF4-FFF2-40B4-BE49-F238E27FC236}">
                <a16:creationId xmlns:a16="http://schemas.microsoft.com/office/drawing/2014/main" id="{4259EDA9-CA92-4F9C-B206-8ECFCD95D47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3" name="Line 380">
            <a:extLst>
              <a:ext uri="{FF2B5EF4-FFF2-40B4-BE49-F238E27FC236}">
                <a16:creationId xmlns:a16="http://schemas.microsoft.com/office/drawing/2014/main" id="{9932E019-31EA-4E60-A986-36A515F481E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34" name="Group 381">
          <a:extLst>
            <a:ext uri="{FF2B5EF4-FFF2-40B4-BE49-F238E27FC236}">
              <a16:creationId xmlns:a16="http://schemas.microsoft.com/office/drawing/2014/main" id="{2F6564C1-8D4F-4C06-8220-4AFAF987299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35" name="Line 382">
            <a:extLst>
              <a:ext uri="{FF2B5EF4-FFF2-40B4-BE49-F238E27FC236}">
                <a16:creationId xmlns:a16="http://schemas.microsoft.com/office/drawing/2014/main" id="{084C3247-FD39-46A9-8A0C-2C73DFA2D3C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6" name="Line 383">
            <a:extLst>
              <a:ext uri="{FF2B5EF4-FFF2-40B4-BE49-F238E27FC236}">
                <a16:creationId xmlns:a16="http://schemas.microsoft.com/office/drawing/2014/main" id="{DA4C7788-E6BD-4FCC-94CF-EDAC4E04BF3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7" name="Line 384">
            <a:extLst>
              <a:ext uri="{FF2B5EF4-FFF2-40B4-BE49-F238E27FC236}">
                <a16:creationId xmlns:a16="http://schemas.microsoft.com/office/drawing/2014/main" id="{40DF83CA-0738-420A-BB97-D0EC1A628BF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38" name="Group 385">
          <a:extLst>
            <a:ext uri="{FF2B5EF4-FFF2-40B4-BE49-F238E27FC236}">
              <a16:creationId xmlns:a16="http://schemas.microsoft.com/office/drawing/2014/main" id="{25E4E6B5-77B1-4E8B-A7B5-EFB234883D9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39" name="Line 386">
            <a:extLst>
              <a:ext uri="{FF2B5EF4-FFF2-40B4-BE49-F238E27FC236}">
                <a16:creationId xmlns:a16="http://schemas.microsoft.com/office/drawing/2014/main" id="{C5492ED8-3A63-4334-8ECE-8CC6A5CDEA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0" name="Line 387">
            <a:extLst>
              <a:ext uri="{FF2B5EF4-FFF2-40B4-BE49-F238E27FC236}">
                <a16:creationId xmlns:a16="http://schemas.microsoft.com/office/drawing/2014/main" id="{759C975A-76B0-4F31-AF22-B469E914F41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1" name="Line 388">
            <a:extLst>
              <a:ext uri="{FF2B5EF4-FFF2-40B4-BE49-F238E27FC236}">
                <a16:creationId xmlns:a16="http://schemas.microsoft.com/office/drawing/2014/main" id="{414C9467-3018-4AA7-B5BE-5B252D1E344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42" name="Group 389">
          <a:extLst>
            <a:ext uri="{FF2B5EF4-FFF2-40B4-BE49-F238E27FC236}">
              <a16:creationId xmlns:a16="http://schemas.microsoft.com/office/drawing/2014/main" id="{6570F682-BFCA-4F3B-901C-D7AF3943BAE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43" name="Line 390">
            <a:extLst>
              <a:ext uri="{FF2B5EF4-FFF2-40B4-BE49-F238E27FC236}">
                <a16:creationId xmlns:a16="http://schemas.microsoft.com/office/drawing/2014/main" id="{EB3FAD89-05E8-45EE-B0CD-F387D3C695A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4" name="Line 391">
            <a:extLst>
              <a:ext uri="{FF2B5EF4-FFF2-40B4-BE49-F238E27FC236}">
                <a16:creationId xmlns:a16="http://schemas.microsoft.com/office/drawing/2014/main" id="{CD6CB3E3-1852-43D1-B144-E52E3A50C5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5" name="Line 392">
            <a:extLst>
              <a:ext uri="{FF2B5EF4-FFF2-40B4-BE49-F238E27FC236}">
                <a16:creationId xmlns:a16="http://schemas.microsoft.com/office/drawing/2014/main" id="{1711448C-7D71-4928-A49F-3159669B818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46" name="Group 393">
          <a:extLst>
            <a:ext uri="{FF2B5EF4-FFF2-40B4-BE49-F238E27FC236}">
              <a16:creationId xmlns:a16="http://schemas.microsoft.com/office/drawing/2014/main" id="{52BB3D5E-23AB-44B4-8F7A-E5F6498099B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47" name="Line 394">
            <a:extLst>
              <a:ext uri="{FF2B5EF4-FFF2-40B4-BE49-F238E27FC236}">
                <a16:creationId xmlns:a16="http://schemas.microsoft.com/office/drawing/2014/main" id="{64CB36F9-D752-4548-B586-D75B0131CFC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8" name="Line 395">
            <a:extLst>
              <a:ext uri="{FF2B5EF4-FFF2-40B4-BE49-F238E27FC236}">
                <a16:creationId xmlns:a16="http://schemas.microsoft.com/office/drawing/2014/main" id="{031AB51E-B69E-42DE-AB1A-F4F13398FAA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9" name="Line 396">
            <a:extLst>
              <a:ext uri="{FF2B5EF4-FFF2-40B4-BE49-F238E27FC236}">
                <a16:creationId xmlns:a16="http://schemas.microsoft.com/office/drawing/2014/main" id="{259B93B5-8DCA-49A2-8417-A7F998EFB05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50" name="Group 397">
          <a:extLst>
            <a:ext uri="{FF2B5EF4-FFF2-40B4-BE49-F238E27FC236}">
              <a16:creationId xmlns:a16="http://schemas.microsoft.com/office/drawing/2014/main" id="{00B03FBA-5F04-49C1-BD8B-B064B5F3BF6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51" name="Line 398">
            <a:extLst>
              <a:ext uri="{FF2B5EF4-FFF2-40B4-BE49-F238E27FC236}">
                <a16:creationId xmlns:a16="http://schemas.microsoft.com/office/drawing/2014/main" id="{FEFD84E5-F159-4AA1-A883-6F126C5E5BA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2" name="Line 399">
            <a:extLst>
              <a:ext uri="{FF2B5EF4-FFF2-40B4-BE49-F238E27FC236}">
                <a16:creationId xmlns:a16="http://schemas.microsoft.com/office/drawing/2014/main" id="{01488AFE-75A9-4C55-944A-31BF16B1311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3" name="Line 400">
            <a:extLst>
              <a:ext uri="{FF2B5EF4-FFF2-40B4-BE49-F238E27FC236}">
                <a16:creationId xmlns:a16="http://schemas.microsoft.com/office/drawing/2014/main" id="{2F8FDFD8-E1EA-409B-9ECB-FF4250CD78C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54" name="Group 401">
          <a:extLst>
            <a:ext uri="{FF2B5EF4-FFF2-40B4-BE49-F238E27FC236}">
              <a16:creationId xmlns:a16="http://schemas.microsoft.com/office/drawing/2014/main" id="{0E6E17B3-4F8A-4FFE-AF8C-B0AE5329CB8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55" name="Line 402">
            <a:extLst>
              <a:ext uri="{FF2B5EF4-FFF2-40B4-BE49-F238E27FC236}">
                <a16:creationId xmlns:a16="http://schemas.microsoft.com/office/drawing/2014/main" id="{E9AF3707-ABC6-4999-B34D-F6AB8C76A0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6" name="Line 403">
            <a:extLst>
              <a:ext uri="{FF2B5EF4-FFF2-40B4-BE49-F238E27FC236}">
                <a16:creationId xmlns:a16="http://schemas.microsoft.com/office/drawing/2014/main" id="{F1B9C726-FC2B-4345-87F7-249E63FD3EB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7" name="Line 404">
            <a:extLst>
              <a:ext uri="{FF2B5EF4-FFF2-40B4-BE49-F238E27FC236}">
                <a16:creationId xmlns:a16="http://schemas.microsoft.com/office/drawing/2014/main" id="{62682DFD-FFA7-4930-951F-83D73A1E88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58" name="Group 405">
          <a:extLst>
            <a:ext uri="{FF2B5EF4-FFF2-40B4-BE49-F238E27FC236}">
              <a16:creationId xmlns:a16="http://schemas.microsoft.com/office/drawing/2014/main" id="{9FD32877-CA1B-45C5-BC73-5C2DFDB273E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59" name="Line 406">
            <a:extLst>
              <a:ext uri="{FF2B5EF4-FFF2-40B4-BE49-F238E27FC236}">
                <a16:creationId xmlns:a16="http://schemas.microsoft.com/office/drawing/2014/main" id="{5E1071C1-17DB-4E47-9330-FCAF0406249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0" name="Line 407">
            <a:extLst>
              <a:ext uri="{FF2B5EF4-FFF2-40B4-BE49-F238E27FC236}">
                <a16:creationId xmlns:a16="http://schemas.microsoft.com/office/drawing/2014/main" id="{DB09ECDB-F467-4F0E-A23D-ADAF51B269C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1" name="Line 408">
            <a:extLst>
              <a:ext uri="{FF2B5EF4-FFF2-40B4-BE49-F238E27FC236}">
                <a16:creationId xmlns:a16="http://schemas.microsoft.com/office/drawing/2014/main" id="{0BCD18B5-0B15-4515-BD53-438D82BC93D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62" name="Group 409">
          <a:extLst>
            <a:ext uri="{FF2B5EF4-FFF2-40B4-BE49-F238E27FC236}">
              <a16:creationId xmlns:a16="http://schemas.microsoft.com/office/drawing/2014/main" id="{040D05DA-E8B0-41C6-B9A5-B70C0839F11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63" name="Line 410">
            <a:extLst>
              <a:ext uri="{FF2B5EF4-FFF2-40B4-BE49-F238E27FC236}">
                <a16:creationId xmlns:a16="http://schemas.microsoft.com/office/drawing/2014/main" id="{C08FCD6A-1EC3-49F0-ACB9-26C52A0456C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4" name="Line 411">
            <a:extLst>
              <a:ext uri="{FF2B5EF4-FFF2-40B4-BE49-F238E27FC236}">
                <a16:creationId xmlns:a16="http://schemas.microsoft.com/office/drawing/2014/main" id="{4B0DD586-7B58-4DB4-AF8A-6D95ADBBDF5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5" name="Line 412">
            <a:extLst>
              <a:ext uri="{FF2B5EF4-FFF2-40B4-BE49-F238E27FC236}">
                <a16:creationId xmlns:a16="http://schemas.microsoft.com/office/drawing/2014/main" id="{D6CC5CA0-9933-4F47-A002-278621FD46D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66" name="Group 413">
          <a:extLst>
            <a:ext uri="{FF2B5EF4-FFF2-40B4-BE49-F238E27FC236}">
              <a16:creationId xmlns:a16="http://schemas.microsoft.com/office/drawing/2014/main" id="{34FCDCC9-7F7C-4783-AF45-E4C3628D2F7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67" name="Line 414">
            <a:extLst>
              <a:ext uri="{FF2B5EF4-FFF2-40B4-BE49-F238E27FC236}">
                <a16:creationId xmlns:a16="http://schemas.microsoft.com/office/drawing/2014/main" id="{3010EAB4-EBED-44AC-9E7C-28F95997F86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8" name="Line 415">
            <a:extLst>
              <a:ext uri="{FF2B5EF4-FFF2-40B4-BE49-F238E27FC236}">
                <a16:creationId xmlns:a16="http://schemas.microsoft.com/office/drawing/2014/main" id="{52D5E53E-B2EE-4D81-8993-6C0EAE5ACC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9" name="Line 416">
            <a:extLst>
              <a:ext uri="{FF2B5EF4-FFF2-40B4-BE49-F238E27FC236}">
                <a16:creationId xmlns:a16="http://schemas.microsoft.com/office/drawing/2014/main" id="{C07AF71F-023E-424E-B9AF-86F67B7EF8A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70" name="Group 417">
          <a:extLst>
            <a:ext uri="{FF2B5EF4-FFF2-40B4-BE49-F238E27FC236}">
              <a16:creationId xmlns:a16="http://schemas.microsoft.com/office/drawing/2014/main" id="{61B757C8-7CBD-4DA5-BB05-21514296D93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71" name="Line 418">
            <a:extLst>
              <a:ext uri="{FF2B5EF4-FFF2-40B4-BE49-F238E27FC236}">
                <a16:creationId xmlns:a16="http://schemas.microsoft.com/office/drawing/2014/main" id="{4E6D987A-5D22-4A0E-BFA3-30BCA98B07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2" name="Line 419">
            <a:extLst>
              <a:ext uri="{FF2B5EF4-FFF2-40B4-BE49-F238E27FC236}">
                <a16:creationId xmlns:a16="http://schemas.microsoft.com/office/drawing/2014/main" id="{02EA7648-8446-4234-9A8D-9C7831A7A09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3" name="Line 420">
            <a:extLst>
              <a:ext uri="{FF2B5EF4-FFF2-40B4-BE49-F238E27FC236}">
                <a16:creationId xmlns:a16="http://schemas.microsoft.com/office/drawing/2014/main" id="{DAD44F28-5B63-44FA-BEDA-E78CCBC33DB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74" name="Group 421">
          <a:extLst>
            <a:ext uri="{FF2B5EF4-FFF2-40B4-BE49-F238E27FC236}">
              <a16:creationId xmlns:a16="http://schemas.microsoft.com/office/drawing/2014/main" id="{C1B4A765-A69C-4422-822D-FE63B6E3615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75" name="Line 422">
            <a:extLst>
              <a:ext uri="{FF2B5EF4-FFF2-40B4-BE49-F238E27FC236}">
                <a16:creationId xmlns:a16="http://schemas.microsoft.com/office/drawing/2014/main" id="{53E6945A-0AD0-4206-B134-FC400B301C6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6" name="Line 423">
            <a:extLst>
              <a:ext uri="{FF2B5EF4-FFF2-40B4-BE49-F238E27FC236}">
                <a16:creationId xmlns:a16="http://schemas.microsoft.com/office/drawing/2014/main" id="{048086C6-0314-429E-971D-2E539F3F56B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7" name="Line 424">
            <a:extLst>
              <a:ext uri="{FF2B5EF4-FFF2-40B4-BE49-F238E27FC236}">
                <a16:creationId xmlns:a16="http://schemas.microsoft.com/office/drawing/2014/main" id="{D4D4694E-7098-482E-8966-29D0902496B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78" name="Group 425">
          <a:extLst>
            <a:ext uri="{FF2B5EF4-FFF2-40B4-BE49-F238E27FC236}">
              <a16:creationId xmlns:a16="http://schemas.microsoft.com/office/drawing/2014/main" id="{EB26F849-DFE2-4065-BC42-86F8703E079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79" name="Line 426">
            <a:extLst>
              <a:ext uri="{FF2B5EF4-FFF2-40B4-BE49-F238E27FC236}">
                <a16:creationId xmlns:a16="http://schemas.microsoft.com/office/drawing/2014/main" id="{29C5E2DA-0511-45F5-81FB-CE4DADAB19E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0" name="Line 427">
            <a:extLst>
              <a:ext uri="{FF2B5EF4-FFF2-40B4-BE49-F238E27FC236}">
                <a16:creationId xmlns:a16="http://schemas.microsoft.com/office/drawing/2014/main" id="{EFCE26B7-D226-4E4C-ACF5-D2B1E52AD91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1" name="Line 428">
            <a:extLst>
              <a:ext uri="{FF2B5EF4-FFF2-40B4-BE49-F238E27FC236}">
                <a16:creationId xmlns:a16="http://schemas.microsoft.com/office/drawing/2014/main" id="{1B3BACA2-57B7-479E-8955-F0D78FB71CB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82" name="Group 429">
          <a:extLst>
            <a:ext uri="{FF2B5EF4-FFF2-40B4-BE49-F238E27FC236}">
              <a16:creationId xmlns:a16="http://schemas.microsoft.com/office/drawing/2014/main" id="{EFD7B315-4DEB-473C-9EC5-F455A139FED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83" name="Line 430">
            <a:extLst>
              <a:ext uri="{FF2B5EF4-FFF2-40B4-BE49-F238E27FC236}">
                <a16:creationId xmlns:a16="http://schemas.microsoft.com/office/drawing/2014/main" id="{4883F90C-98A1-416F-82DD-78D3947DA7C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4" name="Line 431">
            <a:extLst>
              <a:ext uri="{FF2B5EF4-FFF2-40B4-BE49-F238E27FC236}">
                <a16:creationId xmlns:a16="http://schemas.microsoft.com/office/drawing/2014/main" id="{E40D00AB-1A77-4500-ACA9-6EAF644A654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5" name="Line 432">
            <a:extLst>
              <a:ext uri="{FF2B5EF4-FFF2-40B4-BE49-F238E27FC236}">
                <a16:creationId xmlns:a16="http://schemas.microsoft.com/office/drawing/2014/main" id="{E99E3E62-7C08-4858-AFF6-98639F44EA3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86" name="Group 433">
          <a:extLst>
            <a:ext uri="{FF2B5EF4-FFF2-40B4-BE49-F238E27FC236}">
              <a16:creationId xmlns:a16="http://schemas.microsoft.com/office/drawing/2014/main" id="{9ED28ED8-FFFF-4B28-9B0F-E855F639A21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87" name="Line 434">
            <a:extLst>
              <a:ext uri="{FF2B5EF4-FFF2-40B4-BE49-F238E27FC236}">
                <a16:creationId xmlns:a16="http://schemas.microsoft.com/office/drawing/2014/main" id="{62DCE924-3A0B-4D0E-B4C3-59647DA73F3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8" name="Line 435">
            <a:extLst>
              <a:ext uri="{FF2B5EF4-FFF2-40B4-BE49-F238E27FC236}">
                <a16:creationId xmlns:a16="http://schemas.microsoft.com/office/drawing/2014/main" id="{BE662272-9C33-43C5-AC0F-2633C354A6F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9" name="Line 436">
            <a:extLst>
              <a:ext uri="{FF2B5EF4-FFF2-40B4-BE49-F238E27FC236}">
                <a16:creationId xmlns:a16="http://schemas.microsoft.com/office/drawing/2014/main" id="{DC21CB28-6FC0-44D2-91F7-ADE66C280E1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90" name="Group 437">
          <a:extLst>
            <a:ext uri="{FF2B5EF4-FFF2-40B4-BE49-F238E27FC236}">
              <a16:creationId xmlns:a16="http://schemas.microsoft.com/office/drawing/2014/main" id="{4A452CBA-0C68-487E-82EA-D4B6D977A89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91" name="Line 438">
            <a:extLst>
              <a:ext uri="{FF2B5EF4-FFF2-40B4-BE49-F238E27FC236}">
                <a16:creationId xmlns:a16="http://schemas.microsoft.com/office/drawing/2014/main" id="{64C1608C-665F-4538-BC24-CE9E6F6BD07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2" name="Line 439">
            <a:extLst>
              <a:ext uri="{FF2B5EF4-FFF2-40B4-BE49-F238E27FC236}">
                <a16:creationId xmlns:a16="http://schemas.microsoft.com/office/drawing/2014/main" id="{09B2A6BF-6524-4AC5-8AC9-6190DAB3307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3" name="Line 440">
            <a:extLst>
              <a:ext uri="{FF2B5EF4-FFF2-40B4-BE49-F238E27FC236}">
                <a16:creationId xmlns:a16="http://schemas.microsoft.com/office/drawing/2014/main" id="{F6018276-FEB5-441D-8BCF-4F8C0AE99CF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94" name="Group 441">
          <a:extLst>
            <a:ext uri="{FF2B5EF4-FFF2-40B4-BE49-F238E27FC236}">
              <a16:creationId xmlns:a16="http://schemas.microsoft.com/office/drawing/2014/main" id="{F03C9A00-83BA-4038-89BC-DAE8DA85203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95" name="Line 442">
            <a:extLst>
              <a:ext uri="{FF2B5EF4-FFF2-40B4-BE49-F238E27FC236}">
                <a16:creationId xmlns:a16="http://schemas.microsoft.com/office/drawing/2014/main" id="{3664075C-7116-4E8E-ABC8-B945EFB6B08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6" name="Line 443">
            <a:extLst>
              <a:ext uri="{FF2B5EF4-FFF2-40B4-BE49-F238E27FC236}">
                <a16:creationId xmlns:a16="http://schemas.microsoft.com/office/drawing/2014/main" id="{1672178B-2F7B-4021-AE67-5AB96BAB34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7" name="Line 444">
            <a:extLst>
              <a:ext uri="{FF2B5EF4-FFF2-40B4-BE49-F238E27FC236}">
                <a16:creationId xmlns:a16="http://schemas.microsoft.com/office/drawing/2014/main" id="{236C5634-2343-48EF-A7AA-E8055819D9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598" name="Group 445">
          <a:extLst>
            <a:ext uri="{FF2B5EF4-FFF2-40B4-BE49-F238E27FC236}">
              <a16:creationId xmlns:a16="http://schemas.microsoft.com/office/drawing/2014/main" id="{7832F8C3-5FB3-488A-A2BD-9841F064C54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599" name="Line 446">
            <a:extLst>
              <a:ext uri="{FF2B5EF4-FFF2-40B4-BE49-F238E27FC236}">
                <a16:creationId xmlns:a16="http://schemas.microsoft.com/office/drawing/2014/main" id="{17E367BC-43C0-48B3-BA4C-94D93FEF7F5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0" name="Line 447">
            <a:extLst>
              <a:ext uri="{FF2B5EF4-FFF2-40B4-BE49-F238E27FC236}">
                <a16:creationId xmlns:a16="http://schemas.microsoft.com/office/drawing/2014/main" id="{6ED22FC5-5729-4C08-A0B3-BC6AFD5E41C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1" name="Line 448">
            <a:extLst>
              <a:ext uri="{FF2B5EF4-FFF2-40B4-BE49-F238E27FC236}">
                <a16:creationId xmlns:a16="http://schemas.microsoft.com/office/drawing/2014/main" id="{6BDD099E-CB35-45C5-A4D8-5B412B20EE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02" name="Group 449">
          <a:extLst>
            <a:ext uri="{FF2B5EF4-FFF2-40B4-BE49-F238E27FC236}">
              <a16:creationId xmlns:a16="http://schemas.microsoft.com/office/drawing/2014/main" id="{8CC5FA0D-B03C-48F4-BF00-15F56280BD0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03" name="Line 450">
            <a:extLst>
              <a:ext uri="{FF2B5EF4-FFF2-40B4-BE49-F238E27FC236}">
                <a16:creationId xmlns:a16="http://schemas.microsoft.com/office/drawing/2014/main" id="{B3B3F26D-D218-4EAB-BA04-D44A2FC4A5F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4" name="Line 451">
            <a:extLst>
              <a:ext uri="{FF2B5EF4-FFF2-40B4-BE49-F238E27FC236}">
                <a16:creationId xmlns:a16="http://schemas.microsoft.com/office/drawing/2014/main" id="{CA345985-E1C0-4D65-A1D7-EE82AD0B9C7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5" name="Line 452">
            <a:extLst>
              <a:ext uri="{FF2B5EF4-FFF2-40B4-BE49-F238E27FC236}">
                <a16:creationId xmlns:a16="http://schemas.microsoft.com/office/drawing/2014/main" id="{4BD0175F-4BB3-406D-9854-2DAF72362CA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06" name="Group 453">
          <a:extLst>
            <a:ext uri="{FF2B5EF4-FFF2-40B4-BE49-F238E27FC236}">
              <a16:creationId xmlns:a16="http://schemas.microsoft.com/office/drawing/2014/main" id="{860177E5-15C8-4E4A-9739-510489CB33F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07" name="Line 454">
            <a:extLst>
              <a:ext uri="{FF2B5EF4-FFF2-40B4-BE49-F238E27FC236}">
                <a16:creationId xmlns:a16="http://schemas.microsoft.com/office/drawing/2014/main" id="{5D604E56-5E42-442B-8540-8771C6A95B0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8" name="Line 455">
            <a:extLst>
              <a:ext uri="{FF2B5EF4-FFF2-40B4-BE49-F238E27FC236}">
                <a16:creationId xmlns:a16="http://schemas.microsoft.com/office/drawing/2014/main" id="{C0A2CAFC-A6CB-4F96-9009-E166262C4BD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9" name="Line 456">
            <a:extLst>
              <a:ext uri="{FF2B5EF4-FFF2-40B4-BE49-F238E27FC236}">
                <a16:creationId xmlns:a16="http://schemas.microsoft.com/office/drawing/2014/main" id="{D48389A1-7F67-4175-8242-C61CA972A1A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10" name="Group 457">
          <a:extLst>
            <a:ext uri="{FF2B5EF4-FFF2-40B4-BE49-F238E27FC236}">
              <a16:creationId xmlns:a16="http://schemas.microsoft.com/office/drawing/2014/main" id="{9184BE9C-FB94-4317-A180-B23969AB04D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11" name="Line 458">
            <a:extLst>
              <a:ext uri="{FF2B5EF4-FFF2-40B4-BE49-F238E27FC236}">
                <a16:creationId xmlns:a16="http://schemas.microsoft.com/office/drawing/2014/main" id="{CD29A2C0-FCFC-45A7-A0BF-49921049C4F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2" name="Line 459">
            <a:extLst>
              <a:ext uri="{FF2B5EF4-FFF2-40B4-BE49-F238E27FC236}">
                <a16:creationId xmlns:a16="http://schemas.microsoft.com/office/drawing/2014/main" id="{C386C9A6-B89C-45F7-A75A-BA9782A6215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3" name="Line 460">
            <a:extLst>
              <a:ext uri="{FF2B5EF4-FFF2-40B4-BE49-F238E27FC236}">
                <a16:creationId xmlns:a16="http://schemas.microsoft.com/office/drawing/2014/main" id="{86A57470-2E45-4819-997C-DA2ABDF47B8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14" name="Group 461">
          <a:extLst>
            <a:ext uri="{FF2B5EF4-FFF2-40B4-BE49-F238E27FC236}">
              <a16:creationId xmlns:a16="http://schemas.microsoft.com/office/drawing/2014/main" id="{1E0E4C05-19FB-4CFB-BFD1-B0204CE4EF0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15" name="Line 462">
            <a:extLst>
              <a:ext uri="{FF2B5EF4-FFF2-40B4-BE49-F238E27FC236}">
                <a16:creationId xmlns:a16="http://schemas.microsoft.com/office/drawing/2014/main" id="{FC491909-A803-492B-9B82-72990671967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6" name="Line 463">
            <a:extLst>
              <a:ext uri="{FF2B5EF4-FFF2-40B4-BE49-F238E27FC236}">
                <a16:creationId xmlns:a16="http://schemas.microsoft.com/office/drawing/2014/main" id="{DE40E492-7C9B-4C7F-A172-AF0039C29C0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7" name="Line 464">
            <a:extLst>
              <a:ext uri="{FF2B5EF4-FFF2-40B4-BE49-F238E27FC236}">
                <a16:creationId xmlns:a16="http://schemas.microsoft.com/office/drawing/2014/main" id="{1500BB5F-B3E7-4131-ABEA-245415D2A0A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18" name="Group 465">
          <a:extLst>
            <a:ext uri="{FF2B5EF4-FFF2-40B4-BE49-F238E27FC236}">
              <a16:creationId xmlns:a16="http://schemas.microsoft.com/office/drawing/2014/main" id="{54D795E5-21CC-4DC8-91B3-FB31228D82E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19" name="Line 466">
            <a:extLst>
              <a:ext uri="{FF2B5EF4-FFF2-40B4-BE49-F238E27FC236}">
                <a16:creationId xmlns:a16="http://schemas.microsoft.com/office/drawing/2014/main" id="{EC1999C3-8322-48E5-B106-321BCC8D129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0" name="Line 467">
            <a:extLst>
              <a:ext uri="{FF2B5EF4-FFF2-40B4-BE49-F238E27FC236}">
                <a16:creationId xmlns:a16="http://schemas.microsoft.com/office/drawing/2014/main" id="{55BC6863-791B-4CBB-9DF4-0E97C582025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1" name="Line 468">
            <a:extLst>
              <a:ext uri="{FF2B5EF4-FFF2-40B4-BE49-F238E27FC236}">
                <a16:creationId xmlns:a16="http://schemas.microsoft.com/office/drawing/2014/main" id="{45E73B50-C72E-46CA-9670-ED7C705C5F3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22" name="Group 469">
          <a:extLst>
            <a:ext uri="{FF2B5EF4-FFF2-40B4-BE49-F238E27FC236}">
              <a16:creationId xmlns:a16="http://schemas.microsoft.com/office/drawing/2014/main" id="{5D8920C0-4D08-40F3-82AC-802B2BB20B4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23" name="Line 470">
            <a:extLst>
              <a:ext uri="{FF2B5EF4-FFF2-40B4-BE49-F238E27FC236}">
                <a16:creationId xmlns:a16="http://schemas.microsoft.com/office/drawing/2014/main" id="{1974A18D-FA1B-429C-A084-2DCC93D9833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4" name="Line 471">
            <a:extLst>
              <a:ext uri="{FF2B5EF4-FFF2-40B4-BE49-F238E27FC236}">
                <a16:creationId xmlns:a16="http://schemas.microsoft.com/office/drawing/2014/main" id="{9EEC4C55-33D9-424E-915E-9BDEF03AD46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5" name="Line 472">
            <a:extLst>
              <a:ext uri="{FF2B5EF4-FFF2-40B4-BE49-F238E27FC236}">
                <a16:creationId xmlns:a16="http://schemas.microsoft.com/office/drawing/2014/main" id="{6783AE5C-0258-48F3-9008-5D6F8946297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26" name="Group 473">
          <a:extLst>
            <a:ext uri="{FF2B5EF4-FFF2-40B4-BE49-F238E27FC236}">
              <a16:creationId xmlns:a16="http://schemas.microsoft.com/office/drawing/2014/main" id="{BEC4F8DE-E45E-4FAA-B40E-778BCD5E42D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27" name="Line 474">
            <a:extLst>
              <a:ext uri="{FF2B5EF4-FFF2-40B4-BE49-F238E27FC236}">
                <a16:creationId xmlns:a16="http://schemas.microsoft.com/office/drawing/2014/main" id="{3C984D47-558E-47FE-8BB3-E7D1D653EBD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8" name="Line 475">
            <a:extLst>
              <a:ext uri="{FF2B5EF4-FFF2-40B4-BE49-F238E27FC236}">
                <a16:creationId xmlns:a16="http://schemas.microsoft.com/office/drawing/2014/main" id="{76B250A8-FBCE-47CC-8567-00517BF40F4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9" name="Line 476">
            <a:extLst>
              <a:ext uri="{FF2B5EF4-FFF2-40B4-BE49-F238E27FC236}">
                <a16:creationId xmlns:a16="http://schemas.microsoft.com/office/drawing/2014/main" id="{FBA001F5-22E4-4F6C-B0F0-810B72988AC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30" name="Group 477">
          <a:extLst>
            <a:ext uri="{FF2B5EF4-FFF2-40B4-BE49-F238E27FC236}">
              <a16:creationId xmlns:a16="http://schemas.microsoft.com/office/drawing/2014/main" id="{EF46B956-45E7-4EFD-913D-04377C13560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31" name="Line 478">
            <a:extLst>
              <a:ext uri="{FF2B5EF4-FFF2-40B4-BE49-F238E27FC236}">
                <a16:creationId xmlns:a16="http://schemas.microsoft.com/office/drawing/2014/main" id="{A16FFB04-F285-4567-B13F-48D38EF3AE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2" name="Line 479">
            <a:extLst>
              <a:ext uri="{FF2B5EF4-FFF2-40B4-BE49-F238E27FC236}">
                <a16:creationId xmlns:a16="http://schemas.microsoft.com/office/drawing/2014/main" id="{ABD23895-C87A-4167-BC2B-5CE46D56D2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3" name="Line 480">
            <a:extLst>
              <a:ext uri="{FF2B5EF4-FFF2-40B4-BE49-F238E27FC236}">
                <a16:creationId xmlns:a16="http://schemas.microsoft.com/office/drawing/2014/main" id="{2D1DF90D-AA2A-494A-977A-87697B61E6D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34" name="Group 481">
          <a:extLst>
            <a:ext uri="{FF2B5EF4-FFF2-40B4-BE49-F238E27FC236}">
              <a16:creationId xmlns:a16="http://schemas.microsoft.com/office/drawing/2014/main" id="{F70CC8B0-4299-4EFA-9659-FBFFEC73FD9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35" name="Line 482">
            <a:extLst>
              <a:ext uri="{FF2B5EF4-FFF2-40B4-BE49-F238E27FC236}">
                <a16:creationId xmlns:a16="http://schemas.microsoft.com/office/drawing/2014/main" id="{6E910336-5500-4B67-B25A-00E7BD6932C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" name="Line 483">
            <a:extLst>
              <a:ext uri="{FF2B5EF4-FFF2-40B4-BE49-F238E27FC236}">
                <a16:creationId xmlns:a16="http://schemas.microsoft.com/office/drawing/2014/main" id="{952D681F-A0F1-437F-A6F4-5B233DFC4E8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" name="Line 484">
            <a:extLst>
              <a:ext uri="{FF2B5EF4-FFF2-40B4-BE49-F238E27FC236}">
                <a16:creationId xmlns:a16="http://schemas.microsoft.com/office/drawing/2014/main" id="{EC6FA29F-4682-4455-9C30-52F21548ACF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38" name="Group 485">
          <a:extLst>
            <a:ext uri="{FF2B5EF4-FFF2-40B4-BE49-F238E27FC236}">
              <a16:creationId xmlns:a16="http://schemas.microsoft.com/office/drawing/2014/main" id="{590CCB43-7E60-4EE0-9AFD-BB65DA9B14D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39" name="Line 486">
            <a:extLst>
              <a:ext uri="{FF2B5EF4-FFF2-40B4-BE49-F238E27FC236}">
                <a16:creationId xmlns:a16="http://schemas.microsoft.com/office/drawing/2014/main" id="{05D9D458-9FD4-4F23-8743-85BFC7E2482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0" name="Line 487">
            <a:extLst>
              <a:ext uri="{FF2B5EF4-FFF2-40B4-BE49-F238E27FC236}">
                <a16:creationId xmlns:a16="http://schemas.microsoft.com/office/drawing/2014/main" id="{6C37E188-CC82-4CFE-AB98-254BB00602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1" name="Line 488">
            <a:extLst>
              <a:ext uri="{FF2B5EF4-FFF2-40B4-BE49-F238E27FC236}">
                <a16:creationId xmlns:a16="http://schemas.microsoft.com/office/drawing/2014/main" id="{8FC95A79-78FE-4437-8363-A317AE59FEE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42" name="Group 489">
          <a:extLst>
            <a:ext uri="{FF2B5EF4-FFF2-40B4-BE49-F238E27FC236}">
              <a16:creationId xmlns:a16="http://schemas.microsoft.com/office/drawing/2014/main" id="{2412700E-991E-4278-935E-1E5579989CC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43" name="Line 490">
            <a:extLst>
              <a:ext uri="{FF2B5EF4-FFF2-40B4-BE49-F238E27FC236}">
                <a16:creationId xmlns:a16="http://schemas.microsoft.com/office/drawing/2014/main" id="{29691023-D292-41E8-9B09-180F97A7744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4" name="Line 491">
            <a:extLst>
              <a:ext uri="{FF2B5EF4-FFF2-40B4-BE49-F238E27FC236}">
                <a16:creationId xmlns:a16="http://schemas.microsoft.com/office/drawing/2014/main" id="{A5A48EC4-EB80-427A-B912-E77E60B3F9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5" name="Line 492">
            <a:extLst>
              <a:ext uri="{FF2B5EF4-FFF2-40B4-BE49-F238E27FC236}">
                <a16:creationId xmlns:a16="http://schemas.microsoft.com/office/drawing/2014/main" id="{9C7E5D6F-AA74-471E-B599-80C8130440E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46" name="Group 493">
          <a:extLst>
            <a:ext uri="{FF2B5EF4-FFF2-40B4-BE49-F238E27FC236}">
              <a16:creationId xmlns:a16="http://schemas.microsoft.com/office/drawing/2014/main" id="{68C35171-D868-42E7-8B62-D8DC817D605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47" name="Line 494">
            <a:extLst>
              <a:ext uri="{FF2B5EF4-FFF2-40B4-BE49-F238E27FC236}">
                <a16:creationId xmlns:a16="http://schemas.microsoft.com/office/drawing/2014/main" id="{141E506F-D860-445F-9332-B0CBCF7E834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8" name="Line 495">
            <a:extLst>
              <a:ext uri="{FF2B5EF4-FFF2-40B4-BE49-F238E27FC236}">
                <a16:creationId xmlns:a16="http://schemas.microsoft.com/office/drawing/2014/main" id="{5BC22F42-74A8-40DA-94BA-8EDBD687156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9" name="Line 496">
            <a:extLst>
              <a:ext uri="{FF2B5EF4-FFF2-40B4-BE49-F238E27FC236}">
                <a16:creationId xmlns:a16="http://schemas.microsoft.com/office/drawing/2014/main" id="{CE864C21-7C70-4CD9-9213-4C279D8F5D2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50" name="Group 497">
          <a:extLst>
            <a:ext uri="{FF2B5EF4-FFF2-40B4-BE49-F238E27FC236}">
              <a16:creationId xmlns:a16="http://schemas.microsoft.com/office/drawing/2014/main" id="{E33619F0-0313-4513-BCB1-33CD4F9ACE6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51" name="Line 498">
            <a:extLst>
              <a:ext uri="{FF2B5EF4-FFF2-40B4-BE49-F238E27FC236}">
                <a16:creationId xmlns:a16="http://schemas.microsoft.com/office/drawing/2014/main" id="{E3FED7B1-CAFB-42B9-8572-BEC1C6A0902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2" name="Line 499">
            <a:extLst>
              <a:ext uri="{FF2B5EF4-FFF2-40B4-BE49-F238E27FC236}">
                <a16:creationId xmlns:a16="http://schemas.microsoft.com/office/drawing/2014/main" id="{3E7C2214-5230-46D9-8F13-06FB7CA2167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3" name="Line 500">
            <a:extLst>
              <a:ext uri="{FF2B5EF4-FFF2-40B4-BE49-F238E27FC236}">
                <a16:creationId xmlns:a16="http://schemas.microsoft.com/office/drawing/2014/main" id="{E259C1A7-F9D7-4B73-83F9-7F4AD418889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54" name="Group 501">
          <a:extLst>
            <a:ext uri="{FF2B5EF4-FFF2-40B4-BE49-F238E27FC236}">
              <a16:creationId xmlns:a16="http://schemas.microsoft.com/office/drawing/2014/main" id="{D578B33A-26E3-433D-89B0-92B59A0B240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55" name="Line 502">
            <a:extLst>
              <a:ext uri="{FF2B5EF4-FFF2-40B4-BE49-F238E27FC236}">
                <a16:creationId xmlns:a16="http://schemas.microsoft.com/office/drawing/2014/main" id="{45A33056-B078-479A-A7B5-A045F8C6BE3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6" name="Line 503">
            <a:extLst>
              <a:ext uri="{FF2B5EF4-FFF2-40B4-BE49-F238E27FC236}">
                <a16:creationId xmlns:a16="http://schemas.microsoft.com/office/drawing/2014/main" id="{9CD0712A-5440-4269-BD59-2C364DF1E5A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7" name="Line 504">
            <a:extLst>
              <a:ext uri="{FF2B5EF4-FFF2-40B4-BE49-F238E27FC236}">
                <a16:creationId xmlns:a16="http://schemas.microsoft.com/office/drawing/2014/main" id="{783BEA12-17D6-4580-8641-366ADF4B31E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58" name="Group 505">
          <a:extLst>
            <a:ext uri="{FF2B5EF4-FFF2-40B4-BE49-F238E27FC236}">
              <a16:creationId xmlns:a16="http://schemas.microsoft.com/office/drawing/2014/main" id="{937EC575-19BD-425E-BF3E-FDEAC97A9E1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59" name="Line 506">
            <a:extLst>
              <a:ext uri="{FF2B5EF4-FFF2-40B4-BE49-F238E27FC236}">
                <a16:creationId xmlns:a16="http://schemas.microsoft.com/office/drawing/2014/main" id="{9D3403E2-3982-4F67-9359-1A41AA73A1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0" name="Line 507">
            <a:extLst>
              <a:ext uri="{FF2B5EF4-FFF2-40B4-BE49-F238E27FC236}">
                <a16:creationId xmlns:a16="http://schemas.microsoft.com/office/drawing/2014/main" id="{ACD693CB-2BA5-4C86-A4F2-FAC218B78A6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1" name="Line 508">
            <a:extLst>
              <a:ext uri="{FF2B5EF4-FFF2-40B4-BE49-F238E27FC236}">
                <a16:creationId xmlns:a16="http://schemas.microsoft.com/office/drawing/2014/main" id="{8B305A4E-7225-4F41-9F74-F726E7C2706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62" name="Group 509">
          <a:extLst>
            <a:ext uri="{FF2B5EF4-FFF2-40B4-BE49-F238E27FC236}">
              <a16:creationId xmlns:a16="http://schemas.microsoft.com/office/drawing/2014/main" id="{0B295E17-7BE5-413A-902A-EA9FD9DC332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63" name="Line 510">
            <a:extLst>
              <a:ext uri="{FF2B5EF4-FFF2-40B4-BE49-F238E27FC236}">
                <a16:creationId xmlns:a16="http://schemas.microsoft.com/office/drawing/2014/main" id="{DA72BBB6-7E4B-44F0-972D-E1332D8D785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4" name="Line 511">
            <a:extLst>
              <a:ext uri="{FF2B5EF4-FFF2-40B4-BE49-F238E27FC236}">
                <a16:creationId xmlns:a16="http://schemas.microsoft.com/office/drawing/2014/main" id="{1CFE1954-DDF5-4AF8-B8F1-D93456CF434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5" name="Line 512">
            <a:extLst>
              <a:ext uri="{FF2B5EF4-FFF2-40B4-BE49-F238E27FC236}">
                <a16:creationId xmlns:a16="http://schemas.microsoft.com/office/drawing/2014/main" id="{3E9C661F-69E2-4631-932D-54690B2BCAA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66" name="Group 513">
          <a:extLst>
            <a:ext uri="{FF2B5EF4-FFF2-40B4-BE49-F238E27FC236}">
              <a16:creationId xmlns:a16="http://schemas.microsoft.com/office/drawing/2014/main" id="{C27AE7E4-6961-45A2-8605-23D3BB00FFC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67" name="Line 514">
            <a:extLst>
              <a:ext uri="{FF2B5EF4-FFF2-40B4-BE49-F238E27FC236}">
                <a16:creationId xmlns:a16="http://schemas.microsoft.com/office/drawing/2014/main" id="{0443C104-750A-4AD7-864D-B17D5B40641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8" name="Line 515">
            <a:extLst>
              <a:ext uri="{FF2B5EF4-FFF2-40B4-BE49-F238E27FC236}">
                <a16:creationId xmlns:a16="http://schemas.microsoft.com/office/drawing/2014/main" id="{B20BAD37-942B-43BA-984B-7B08F943FD8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9" name="Line 516">
            <a:extLst>
              <a:ext uri="{FF2B5EF4-FFF2-40B4-BE49-F238E27FC236}">
                <a16:creationId xmlns:a16="http://schemas.microsoft.com/office/drawing/2014/main" id="{335C151A-857F-493B-873D-24344CF3135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70" name="Group 517">
          <a:extLst>
            <a:ext uri="{FF2B5EF4-FFF2-40B4-BE49-F238E27FC236}">
              <a16:creationId xmlns:a16="http://schemas.microsoft.com/office/drawing/2014/main" id="{77825BAF-28D2-44DA-B63C-2FFE5398DE7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71" name="Line 518">
            <a:extLst>
              <a:ext uri="{FF2B5EF4-FFF2-40B4-BE49-F238E27FC236}">
                <a16:creationId xmlns:a16="http://schemas.microsoft.com/office/drawing/2014/main" id="{13957FF1-7F07-4FF6-A98C-71A7924B458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2" name="Line 519">
            <a:extLst>
              <a:ext uri="{FF2B5EF4-FFF2-40B4-BE49-F238E27FC236}">
                <a16:creationId xmlns:a16="http://schemas.microsoft.com/office/drawing/2014/main" id="{DBAFA7B3-75F4-46B0-90A1-F4D4A4F4F4C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3" name="Line 520">
            <a:extLst>
              <a:ext uri="{FF2B5EF4-FFF2-40B4-BE49-F238E27FC236}">
                <a16:creationId xmlns:a16="http://schemas.microsoft.com/office/drawing/2014/main" id="{3ECD5939-B170-4694-9A21-1D3D1C34396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74" name="Group 521">
          <a:extLst>
            <a:ext uri="{FF2B5EF4-FFF2-40B4-BE49-F238E27FC236}">
              <a16:creationId xmlns:a16="http://schemas.microsoft.com/office/drawing/2014/main" id="{59362959-17E4-4505-8288-AE96375E14E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75" name="Line 522">
            <a:extLst>
              <a:ext uri="{FF2B5EF4-FFF2-40B4-BE49-F238E27FC236}">
                <a16:creationId xmlns:a16="http://schemas.microsoft.com/office/drawing/2014/main" id="{08EE9774-A29C-49CB-BB2A-1F417FC6698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6" name="Line 523">
            <a:extLst>
              <a:ext uri="{FF2B5EF4-FFF2-40B4-BE49-F238E27FC236}">
                <a16:creationId xmlns:a16="http://schemas.microsoft.com/office/drawing/2014/main" id="{749D8801-9AA7-4D9F-9EEB-4788F4522F4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7" name="Line 524">
            <a:extLst>
              <a:ext uri="{FF2B5EF4-FFF2-40B4-BE49-F238E27FC236}">
                <a16:creationId xmlns:a16="http://schemas.microsoft.com/office/drawing/2014/main" id="{814DD493-50C8-42DD-8B10-9AEBCE7A227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78" name="Group 525">
          <a:extLst>
            <a:ext uri="{FF2B5EF4-FFF2-40B4-BE49-F238E27FC236}">
              <a16:creationId xmlns:a16="http://schemas.microsoft.com/office/drawing/2014/main" id="{50787BBE-F0ED-483C-9D4E-CE3E7782806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79" name="Line 526">
            <a:extLst>
              <a:ext uri="{FF2B5EF4-FFF2-40B4-BE49-F238E27FC236}">
                <a16:creationId xmlns:a16="http://schemas.microsoft.com/office/drawing/2014/main" id="{6D7FACFE-8618-4E24-8231-044503A79D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0" name="Line 527">
            <a:extLst>
              <a:ext uri="{FF2B5EF4-FFF2-40B4-BE49-F238E27FC236}">
                <a16:creationId xmlns:a16="http://schemas.microsoft.com/office/drawing/2014/main" id="{4553600F-BD58-4BDC-83D5-C6F08902E98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1" name="Line 528">
            <a:extLst>
              <a:ext uri="{FF2B5EF4-FFF2-40B4-BE49-F238E27FC236}">
                <a16:creationId xmlns:a16="http://schemas.microsoft.com/office/drawing/2014/main" id="{2F030041-44C3-44F6-ABF2-EB45A20E403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82" name="Group 529">
          <a:extLst>
            <a:ext uri="{FF2B5EF4-FFF2-40B4-BE49-F238E27FC236}">
              <a16:creationId xmlns:a16="http://schemas.microsoft.com/office/drawing/2014/main" id="{B5D659C9-4CA4-4930-BE2C-FAC92FC43F0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83" name="Line 530">
            <a:extLst>
              <a:ext uri="{FF2B5EF4-FFF2-40B4-BE49-F238E27FC236}">
                <a16:creationId xmlns:a16="http://schemas.microsoft.com/office/drawing/2014/main" id="{331DF880-63C3-40DB-872A-B2480811308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4" name="Line 531">
            <a:extLst>
              <a:ext uri="{FF2B5EF4-FFF2-40B4-BE49-F238E27FC236}">
                <a16:creationId xmlns:a16="http://schemas.microsoft.com/office/drawing/2014/main" id="{1AE0FC6D-2B67-4CC0-A387-1B771C5986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5" name="Line 532">
            <a:extLst>
              <a:ext uri="{FF2B5EF4-FFF2-40B4-BE49-F238E27FC236}">
                <a16:creationId xmlns:a16="http://schemas.microsoft.com/office/drawing/2014/main" id="{FB1A6580-CA93-41B2-B9CC-4FD207FADC9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86" name="Group 533">
          <a:extLst>
            <a:ext uri="{FF2B5EF4-FFF2-40B4-BE49-F238E27FC236}">
              <a16:creationId xmlns:a16="http://schemas.microsoft.com/office/drawing/2014/main" id="{C3E03FDA-8A4F-477F-B564-2556084CD96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87" name="Line 534">
            <a:extLst>
              <a:ext uri="{FF2B5EF4-FFF2-40B4-BE49-F238E27FC236}">
                <a16:creationId xmlns:a16="http://schemas.microsoft.com/office/drawing/2014/main" id="{634522BD-D8A3-4C6C-940A-8EEF94E6DD7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8" name="Line 535">
            <a:extLst>
              <a:ext uri="{FF2B5EF4-FFF2-40B4-BE49-F238E27FC236}">
                <a16:creationId xmlns:a16="http://schemas.microsoft.com/office/drawing/2014/main" id="{AF011F3A-1404-49C0-B1FC-3A982EC9A25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9" name="Line 536">
            <a:extLst>
              <a:ext uri="{FF2B5EF4-FFF2-40B4-BE49-F238E27FC236}">
                <a16:creationId xmlns:a16="http://schemas.microsoft.com/office/drawing/2014/main" id="{1DF64C5A-AD25-4A9F-A1EC-59AC57FB81F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90" name="Group 537">
          <a:extLst>
            <a:ext uri="{FF2B5EF4-FFF2-40B4-BE49-F238E27FC236}">
              <a16:creationId xmlns:a16="http://schemas.microsoft.com/office/drawing/2014/main" id="{25240186-850E-41CA-BCF1-DA99778AD3C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91" name="Line 538">
            <a:extLst>
              <a:ext uri="{FF2B5EF4-FFF2-40B4-BE49-F238E27FC236}">
                <a16:creationId xmlns:a16="http://schemas.microsoft.com/office/drawing/2014/main" id="{75900270-E985-4185-8CBB-436175BFD06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2" name="Line 539">
            <a:extLst>
              <a:ext uri="{FF2B5EF4-FFF2-40B4-BE49-F238E27FC236}">
                <a16:creationId xmlns:a16="http://schemas.microsoft.com/office/drawing/2014/main" id="{2D6C9596-1980-4904-B991-5B400FBDF70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3" name="Line 540">
            <a:extLst>
              <a:ext uri="{FF2B5EF4-FFF2-40B4-BE49-F238E27FC236}">
                <a16:creationId xmlns:a16="http://schemas.microsoft.com/office/drawing/2014/main" id="{C6D7CB24-25B1-4DA7-A1EA-000860A4F2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94" name="Group 541">
          <a:extLst>
            <a:ext uri="{FF2B5EF4-FFF2-40B4-BE49-F238E27FC236}">
              <a16:creationId xmlns:a16="http://schemas.microsoft.com/office/drawing/2014/main" id="{F707A0DE-62EF-4B34-8D35-4479296DA85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95" name="Line 542">
            <a:extLst>
              <a:ext uri="{FF2B5EF4-FFF2-40B4-BE49-F238E27FC236}">
                <a16:creationId xmlns:a16="http://schemas.microsoft.com/office/drawing/2014/main" id="{1A5772EC-BC34-4D87-ADFE-CE767397ACB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6" name="Line 543">
            <a:extLst>
              <a:ext uri="{FF2B5EF4-FFF2-40B4-BE49-F238E27FC236}">
                <a16:creationId xmlns:a16="http://schemas.microsoft.com/office/drawing/2014/main" id="{D56B3E16-2054-4F6D-9905-7F4F4D13921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7" name="Line 544">
            <a:extLst>
              <a:ext uri="{FF2B5EF4-FFF2-40B4-BE49-F238E27FC236}">
                <a16:creationId xmlns:a16="http://schemas.microsoft.com/office/drawing/2014/main" id="{F938E3E7-E84E-4F4F-9619-CED2D1B73B6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698" name="Group 545">
          <a:extLst>
            <a:ext uri="{FF2B5EF4-FFF2-40B4-BE49-F238E27FC236}">
              <a16:creationId xmlns:a16="http://schemas.microsoft.com/office/drawing/2014/main" id="{6312E380-D8B9-4D4C-B262-BEA28199582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699" name="Line 546">
            <a:extLst>
              <a:ext uri="{FF2B5EF4-FFF2-40B4-BE49-F238E27FC236}">
                <a16:creationId xmlns:a16="http://schemas.microsoft.com/office/drawing/2014/main" id="{90D655FE-43F3-4584-99B1-85C48EEE001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0" name="Line 547">
            <a:extLst>
              <a:ext uri="{FF2B5EF4-FFF2-40B4-BE49-F238E27FC236}">
                <a16:creationId xmlns:a16="http://schemas.microsoft.com/office/drawing/2014/main" id="{2F0A68C7-BDA4-471D-B4A8-6C47EFD5E92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1" name="Line 548">
            <a:extLst>
              <a:ext uri="{FF2B5EF4-FFF2-40B4-BE49-F238E27FC236}">
                <a16:creationId xmlns:a16="http://schemas.microsoft.com/office/drawing/2014/main" id="{D8E3D827-3050-4A03-8929-7A7EC377BD2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02" name="Group 549">
          <a:extLst>
            <a:ext uri="{FF2B5EF4-FFF2-40B4-BE49-F238E27FC236}">
              <a16:creationId xmlns:a16="http://schemas.microsoft.com/office/drawing/2014/main" id="{38A32422-BD11-4F69-AE88-6EFFD609FD2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03" name="Line 550">
            <a:extLst>
              <a:ext uri="{FF2B5EF4-FFF2-40B4-BE49-F238E27FC236}">
                <a16:creationId xmlns:a16="http://schemas.microsoft.com/office/drawing/2014/main" id="{F50AF84B-375D-413D-B4F1-3AC31AB9300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4" name="Line 551">
            <a:extLst>
              <a:ext uri="{FF2B5EF4-FFF2-40B4-BE49-F238E27FC236}">
                <a16:creationId xmlns:a16="http://schemas.microsoft.com/office/drawing/2014/main" id="{06603562-285A-4CEE-9DAC-F2D59238298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5" name="Line 552">
            <a:extLst>
              <a:ext uri="{FF2B5EF4-FFF2-40B4-BE49-F238E27FC236}">
                <a16:creationId xmlns:a16="http://schemas.microsoft.com/office/drawing/2014/main" id="{180BF9C3-5EB6-4F6E-A568-1F24EDB1A04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06" name="Group 553">
          <a:extLst>
            <a:ext uri="{FF2B5EF4-FFF2-40B4-BE49-F238E27FC236}">
              <a16:creationId xmlns:a16="http://schemas.microsoft.com/office/drawing/2014/main" id="{B3096843-DC92-4745-B89C-BE7E2CA7CF2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07" name="Line 554">
            <a:extLst>
              <a:ext uri="{FF2B5EF4-FFF2-40B4-BE49-F238E27FC236}">
                <a16:creationId xmlns:a16="http://schemas.microsoft.com/office/drawing/2014/main" id="{35333DFC-3770-409C-8EED-13DA41E16ED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8" name="Line 555">
            <a:extLst>
              <a:ext uri="{FF2B5EF4-FFF2-40B4-BE49-F238E27FC236}">
                <a16:creationId xmlns:a16="http://schemas.microsoft.com/office/drawing/2014/main" id="{F3381B90-DB02-401E-AAEF-779BFE70BB2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9" name="Line 556">
            <a:extLst>
              <a:ext uri="{FF2B5EF4-FFF2-40B4-BE49-F238E27FC236}">
                <a16:creationId xmlns:a16="http://schemas.microsoft.com/office/drawing/2014/main" id="{FE6999BF-6898-4583-B4D6-36FA375445C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10" name="Group 557">
          <a:extLst>
            <a:ext uri="{FF2B5EF4-FFF2-40B4-BE49-F238E27FC236}">
              <a16:creationId xmlns:a16="http://schemas.microsoft.com/office/drawing/2014/main" id="{2EBEB33F-B9C5-450C-A14D-814A0DF9CD4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11" name="Line 558">
            <a:extLst>
              <a:ext uri="{FF2B5EF4-FFF2-40B4-BE49-F238E27FC236}">
                <a16:creationId xmlns:a16="http://schemas.microsoft.com/office/drawing/2014/main" id="{EAFE30D8-2F16-4DAF-8421-5BEA711B43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" name="Line 559">
            <a:extLst>
              <a:ext uri="{FF2B5EF4-FFF2-40B4-BE49-F238E27FC236}">
                <a16:creationId xmlns:a16="http://schemas.microsoft.com/office/drawing/2014/main" id="{2370F497-3A3B-4EC6-AA9E-D60C303E489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3" name="Line 560">
            <a:extLst>
              <a:ext uri="{FF2B5EF4-FFF2-40B4-BE49-F238E27FC236}">
                <a16:creationId xmlns:a16="http://schemas.microsoft.com/office/drawing/2014/main" id="{19ADCC22-EA9F-40AF-92DC-8E92A1EF11C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14" name="Group 561">
          <a:extLst>
            <a:ext uri="{FF2B5EF4-FFF2-40B4-BE49-F238E27FC236}">
              <a16:creationId xmlns:a16="http://schemas.microsoft.com/office/drawing/2014/main" id="{13B7079A-A2D1-4426-817D-BA31ED4B50D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15" name="Line 562">
            <a:extLst>
              <a:ext uri="{FF2B5EF4-FFF2-40B4-BE49-F238E27FC236}">
                <a16:creationId xmlns:a16="http://schemas.microsoft.com/office/drawing/2014/main" id="{C94C04EF-1AA4-4792-8088-F785A163574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6" name="Line 563">
            <a:extLst>
              <a:ext uri="{FF2B5EF4-FFF2-40B4-BE49-F238E27FC236}">
                <a16:creationId xmlns:a16="http://schemas.microsoft.com/office/drawing/2014/main" id="{727F236A-5C20-459A-B705-758401ABBD7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7" name="Line 564">
            <a:extLst>
              <a:ext uri="{FF2B5EF4-FFF2-40B4-BE49-F238E27FC236}">
                <a16:creationId xmlns:a16="http://schemas.microsoft.com/office/drawing/2014/main" id="{7E547232-5278-4307-BFF8-50D26F8440B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18" name="Group 565">
          <a:extLst>
            <a:ext uri="{FF2B5EF4-FFF2-40B4-BE49-F238E27FC236}">
              <a16:creationId xmlns:a16="http://schemas.microsoft.com/office/drawing/2014/main" id="{0922863B-F460-4333-94C2-20A3A936E6E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19" name="Line 566">
            <a:extLst>
              <a:ext uri="{FF2B5EF4-FFF2-40B4-BE49-F238E27FC236}">
                <a16:creationId xmlns:a16="http://schemas.microsoft.com/office/drawing/2014/main" id="{985E79FF-9EE2-4D12-9F76-C2B4C311411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0" name="Line 567">
            <a:extLst>
              <a:ext uri="{FF2B5EF4-FFF2-40B4-BE49-F238E27FC236}">
                <a16:creationId xmlns:a16="http://schemas.microsoft.com/office/drawing/2014/main" id="{A4EE8D99-74BC-4938-AA68-E462CE64AC8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1" name="Line 568">
            <a:extLst>
              <a:ext uri="{FF2B5EF4-FFF2-40B4-BE49-F238E27FC236}">
                <a16:creationId xmlns:a16="http://schemas.microsoft.com/office/drawing/2014/main" id="{454A82ED-C9B8-4630-98F1-FD75DFD6D6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22" name="Group 569">
          <a:extLst>
            <a:ext uri="{FF2B5EF4-FFF2-40B4-BE49-F238E27FC236}">
              <a16:creationId xmlns:a16="http://schemas.microsoft.com/office/drawing/2014/main" id="{4C73AEAA-EC57-4CBA-A548-83EF00ADE63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23" name="Line 570">
            <a:extLst>
              <a:ext uri="{FF2B5EF4-FFF2-40B4-BE49-F238E27FC236}">
                <a16:creationId xmlns:a16="http://schemas.microsoft.com/office/drawing/2014/main" id="{9C559FB4-94CD-4B6A-93D2-045A018009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4" name="Line 571">
            <a:extLst>
              <a:ext uri="{FF2B5EF4-FFF2-40B4-BE49-F238E27FC236}">
                <a16:creationId xmlns:a16="http://schemas.microsoft.com/office/drawing/2014/main" id="{15AD61E4-2FB5-42D1-8A1B-5550B24F8CA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5" name="Line 572">
            <a:extLst>
              <a:ext uri="{FF2B5EF4-FFF2-40B4-BE49-F238E27FC236}">
                <a16:creationId xmlns:a16="http://schemas.microsoft.com/office/drawing/2014/main" id="{7B62CE42-7D2B-4643-93A3-A076E7EA426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26" name="Group 573">
          <a:extLst>
            <a:ext uri="{FF2B5EF4-FFF2-40B4-BE49-F238E27FC236}">
              <a16:creationId xmlns:a16="http://schemas.microsoft.com/office/drawing/2014/main" id="{EB0ED29C-5D9C-4C8D-8B3C-CE80246E02B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27" name="Line 574">
            <a:extLst>
              <a:ext uri="{FF2B5EF4-FFF2-40B4-BE49-F238E27FC236}">
                <a16:creationId xmlns:a16="http://schemas.microsoft.com/office/drawing/2014/main" id="{25FEBF05-5B34-4025-BDC2-EB99B8C6C1B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8" name="Line 575">
            <a:extLst>
              <a:ext uri="{FF2B5EF4-FFF2-40B4-BE49-F238E27FC236}">
                <a16:creationId xmlns:a16="http://schemas.microsoft.com/office/drawing/2014/main" id="{C58D7704-CABD-4F1F-B3AC-8DDC282370A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9" name="Line 576">
            <a:extLst>
              <a:ext uri="{FF2B5EF4-FFF2-40B4-BE49-F238E27FC236}">
                <a16:creationId xmlns:a16="http://schemas.microsoft.com/office/drawing/2014/main" id="{ADFEC340-03E7-4B27-9582-09578605A09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30" name="Group 1">
          <a:extLst>
            <a:ext uri="{FF2B5EF4-FFF2-40B4-BE49-F238E27FC236}">
              <a16:creationId xmlns:a16="http://schemas.microsoft.com/office/drawing/2014/main" id="{02D20FD9-F8FB-49D6-86E4-E9C7A585BEA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31" name="Line 2">
            <a:extLst>
              <a:ext uri="{FF2B5EF4-FFF2-40B4-BE49-F238E27FC236}">
                <a16:creationId xmlns:a16="http://schemas.microsoft.com/office/drawing/2014/main" id="{345A4D16-DF3F-4806-B7C3-4E3BCCC4F59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2" name="Line 3">
            <a:extLst>
              <a:ext uri="{FF2B5EF4-FFF2-40B4-BE49-F238E27FC236}">
                <a16:creationId xmlns:a16="http://schemas.microsoft.com/office/drawing/2014/main" id="{880DF1D2-75EB-4B7D-A209-35B9AE5D90F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3" name="Line 4">
            <a:extLst>
              <a:ext uri="{FF2B5EF4-FFF2-40B4-BE49-F238E27FC236}">
                <a16:creationId xmlns:a16="http://schemas.microsoft.com/office/drawing/2014/main" id="{E7F5BE7A-4D64-4593-AFEF-574EDBFAAB0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34" name="Group 5">
          <a:extLst>
            <a:ext uri="{FF2B5EF4-FFF2-40B4-BE49-F238E27FC236}">
              <a16:creationId xmlns:a16="http://schemas.microsoft.com/office/drawing/2014/main" id="{08529C17-74F9-4AA7-9D97-4D0D171A374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35" name="Line 6">
            <a:extLst>
              <a:ext uri="{FF2B5EF4-FFF2-40B4-BE49-F238E27FC236}">
                <a16:creationId xmlns:a16="http://schemas.microsoft.com/office/drawing/2014/main" id="{5DDC840F-CD6D-4752-91C6-0DEAFD124F4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6" name="Line 7">
            <a:extLst>
              <a:ext uri="{FF2B5EF4-FFF2-40B4-BE49-F238E27FC236}">
                <a16:creationId xmlns:a16="http://schemas.microsoft.com/office/drawing/2014/main" id="{4B678605-B845-4387-9C09-98948D02D8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7" name="Line 8">
            <a:extLst>
              <a:ext uri="{FF2B5EF4-FFF2-40B4-BE49-F238E27FC236}">
                <a16:creationId xmlns:a16="http://schemas.microsoft.com/office/drawing/2014/main" id="{2627A5AD-D6BE-4B91-87A2-AC030F04A54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38" name="Group 9">
          <a:extLst>
            <a:ext uri="{FF2B5EF4-FFF2-40B4-BE49-F238E27FC236}">
              <a16:creationId xmlns:a16="http://schemas.microsoft.com/office/drawing/2014/main" id="{3815F33C-0AB6-4F77-B089-7E277D0F75F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39" name="Line 10">
            <a:extLst>
              <a:ext uri="{FF2B5EF4-FFF2-40B4-BE49-F238E27FC236}">
                <a16:creationId xmlns:a16="http://schemas.microsoft.com/office/drawing/2014/main" id="{75D8D4BC-C898-4385-8126-699F01F0742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0" name="Line 11">
            <a:extLst>
              <a:ext uri="{FF2B5EF4-FFF2-40B4-BE49-F238E27FC236}">
                <a16:creationId xmlns:a16="http://schemas.microsoft.com/office/drawing/2014/main" id="{0F63DBCE-C945-4D7A-9A3D-04C9BB66645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1" name="Line 12">
            <a:extLst>
              <a:ext uri="{FF2B5EF4-FFF2-40B4-BE49-F238E27FC236}">
                <a16:creationId xmlns:a16="http://schemas.microsoft.com/office/drawing/2014/main" id="{E0A48A7A-7BD7-4733-AE2F-44F001A2A14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42" name="Group 13">
          <a:extLst>
            <a:ext uri="{FF2B5EF4-FFF2-40B4-BE49-F238E27FC236}">
              <a16:creationId xmlns:a16="http://schemas.microsoft.com/office/drawing/2014/main" id="{46A42665-C690-40FC-8306-ACE4A48104A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43" name="Line 14">
            <a:extLst>
              <a:ext uri="{FF2B5EF4-FFF2-40B4-BE49-F238E27FC236}">
                <a16:creationId xmlns:a16="http://schemas.microsoft.com/office/drawing/2014/main" id="{84DCC04B-5900-4430-8894-075511E9EDD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4" name="Line 15">
            <a:extLst>
              <a:ext uri="{FF2B5EF4-FFF2-40B4-BE49-F238E27FC236}">
                <a16:creationId xmlns:a16="http://schemas.microsoft.com/office/drawing/2014/main" id="{A9E71390-3C01-4A8F-95A6-87AD642280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5" name="Line 16">
            <a:extLst>
              <a:ext uri="{FF2B5EF4-FFF2-40B4-BE49-F238E27FC236}">
                <a16:creationId xmlns:a16="http://schemas.microsoft.com/office/drawing/2014/main" id="{BBDBB89D-D770-4C10-899C-7784BA9EA0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46" name="Group 17">
          <a:extLst>
            <a:ext uri="{FF2B5EF4-FFF2-40B4-BE49-F238E27FC236}">
              <a16:creationId xmlns:a16="http://schemas.microsoft.com/office/drawing/2014/main" id="{8B6EEC9B-2A69-42B5-8E63-254EFACFA5D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47" name="Line 18">
            <a:extLst>
              <a:ext uri="{FF2B5EF4-FFF2-40B4-BE49-F238E27FC236}">
                <a16:creationId xmlns:a16="http://schemas.microsoft.com/office/drawing/2014/main" id="{3F43EE1F-0B66-40C5-A81D-AFDFF5813E8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" name="Line 19">
            <a:extLst>
              <a:ext uri="{FF2B5EF4-FFF2-40B4-BE49-F238E27FC236}">
                <a16:creationId xmlns:a16="http://schemas.microsoft.com/office/drawing/2014/main" id="{383D76D5-97AE-4CD5-AD24-CF16FF8DBE2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9" name="Line 20">
            <a:extLst>
              <a:ext uri="{FF2B5EF4-FFF2-40B4-BE49-F238E27FC236}">
                <a16:creationId xmlns:a16="http://schemas.microsoft.com/office/drawing/2014/main" id="{87F51B51-B401-4B9F-853A-977DE24CA4F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50" name="Group 21">
          <a:extLst>
            <a:ext uri="{FF2B5EF4-FFF2-40B4-BE49-F238E27FC236}">
              <a16:creationId xmlns:a16="http://schemas.microsoft.com/office/drawing/2014/main" id="{92529519-2D62-4512-91D5-6637D384941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51" name="Line 22">
            <a:extLst>
              <a:ext uri="{FF2B5EF4-FFF2-40B4-BE49-F238E27FC236}">
                <a16:creationId xmlns:a16="http://schemas.microsoft.com/office/drawing/2014/main" id="{2AF65552-B870-4B10-AB8D-B0B356091E0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2" name="Line 23">
            <a:extLst>
              <a:ext uri="{FF2B5EF4-FFF2-40B4-BE49-F238E27FC236}">
                <a16:creationId xmlns:a16="http://schemas.microsoft.com/office/drawing/2014/main" id="{BD0A1107-15A5-471C-BEAA-EC92A1FE86A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3" name="Line 24">
            <a:extLst>
              <a:ext uri="{FF2B5EF4-FFF2-40B4-BE49-F238E27FC236}">
                <a16:creationId xmlns:a16="http://schemas.microsoft.com/office/drawing/2014/main" id="{5C3FDFE5-0E41-4F0D-BC7B-757A8D1E914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54" name="Group 25">
          <a:extLst>
            <a:ext uri="{FF2B5EF4-FFF2-40B4-BE49-F238E27FC236}">
              <a16:creationId xmlns:a16="http://schemas.microsoft.com/office/drawing/2014/main" id="{DEEC55E1-6554-4B97-A1AA-8EE2DBB5355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55" name="Line 26">
            <a:extLst>
              <a:ext uri="{FF2B5EF4-FFF2-40B4-BE49-F238E27FC236}">
                <a16:creationId xmlns:a16="http://schemas.microsoft.com/office/drawing/2014/main" id="{BA6B7F9F-EE93-4D5D-961F-2BADDA74E09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6" name="Line 27">
            <a:extLst>
              <a:ext uri="{FF2B5EF4-FFF2-40B4-BE49-F238E27FC236}">
                <a16:creationId xmlns:a16="http://schemas.microsoft.com/office/drawing/2014/main" id="{A7A42BD1-8705-43F6-8D47-631B02DAACA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7" name="Line 28">
            <a:extLst>
              <a:ext uri="{FF2B5EF4-FFF2-40B4-BE49-F238E27FC236}">
                <a16:creationId xmlns:a16="http://schemas.microsoft.com/office/drawing/2014/main" id="{FD5EDA37-0550-45FC-82FA-00025ECD769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58" name="Group 29">
          <a:extLst>
            <a:ext uri="{FF2B5EF4-FFF2-40B4-BE49-F238E27FC236}">
              <a16:creationId xmlns:a16="http://schemas.microsoft.com/office/drawing/2014/main" id="{9156BADA-CCD2-4BDC-9CAD-90DFBC16A65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59" name="Line 30">
            <a:extLst>
              <a:ext uri="{FF2B5EF4-FFF2-40B4-BE49-F238E27FC236}">
                <a16:creationId xmlns:a16="http://schemas.microsoft.com/office/drawing/2014/main" id="{C0B492E5-26D1-43AD-91FC-B5AF85B8E55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0" name="Line 31">
            <a:extLst>
              <a:ext uri="{FF2B5EF4-FFF2-40B4-BE49-F238E27FC236}">
                <a16:creationId xmlns:a16="http://schemas.microsoft.com/office/drawing/2014/main" id="{3F1E801E-1B27-4FD4-AE07-BD8597BBE11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1" name="Line 32">
            <a:extLst>
              <a:ext uri="{FF2B5EF4-FFF2-40B4-BE49-F238E27FC236}">
                <a16:creationId xmlns:a16="http://schemas.microsoft.com/office/drawing/2014/main" id="{92C27EC1-5329-4DCC-A69A-F4737EEEF82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62" name="Group 33">
          <a:extLst>
            <a:ext uri="{FF2B5EF4-FFF2-40B4-BE49-F238E27FC236}">
              <a16:creationId xmlns:a16="http://schemas.microsoft.com/office/drawing/2014/main" id="{DD606E14-F92F-4458-BBAD-56C6F258DE7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63" name="Line 34">
            <a:extLst>
              <a:ext uri="{FF2B5EF4-FFF2-40B4-BE49-F238E27FC236}">
                <a16:creationId xmlns:a16="http://schemas.microsoft.com/office/drawing/2014/main" id="{8D74A929-ADF0-4AD2-93E1-E32ACC5B17C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4" name="Line 35">
            <a:extLst>
              <a:ext uri="{FF2B5EF4-FFF2-40B4-BE49-F238E27FC236}">
                <a16:creationId xmlns:a16="http://schemas.microsoft.com/office/drawing/2014/main" id="{56B625F4-A5CD-4D7E-AEB7-835B61EE22B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5" name="Line 36">
            <a:extLst>
              <a:ext uri="{FF2B5EF4-FFF2-40B4-BE49-F238E27FC236}">
                <a16:creationId xmlns:a16="http://schemas.microsoft.com/office/drawing/2014/main" id="{E9E06579-63CD-493C-A230-22E5C6B24C5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66" name="Group 37">
          <a:extLst>
            <a:ext uri="{FF2B5EF4-FFF2-40B4-BE49-F238E27FC236}">
              <a16:creationId xmlns:a16="http://schemas.microsoft.com/office/drawing/2014/main" id="{17D6E6BD-E669-4704-8205-6C8A80E2DCB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67" name="Line 38">
            <a:extLst>
              <a:ext uri="{FF2B5EF4-FFF2-40B4-BE49-F238E27FC236}">
                <a16:creationId xmlns:a16="http://schemas.microsoft.com/office/drawing/2014/main" id="{6C28BBA5-09EF-4ABD-8888-683EBDF57E9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8" name="Line 39">
            <a:extLst>
              <a:ext uri="{FF2B5EF4-FFF2-40B4-BE49-F238E27FC236}">
                <a16:creationId xmlns:a16="http://schemas.microsoft.com/office/drawing/2014/main" id="{DD3EA340-CBB6-4236-9DBB-B924A2ECB37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9" name="Line 40">
            <a:extLst>
              <a:ext uri="{FF2B5EF4-FFF2-40B4-BE49-F238E27FC236}">
                <a16:creationId xmlns:a16="http://schemas.microsoft.com/office/drawing/2014/main" id="{FD4AA1F2-47AD-4E50-9BB4-51ED901D3D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70" name="Group 41">
          <a:extLst>
            <a:ext uri="{FF2B5EF4-FFF2-40B4-BE49-F238E27FC236}">
              <a16:creationId xmlns:a16="http://schemas.microsoft.com/office/drawing/2014/main" id="{219B73E3-1916-4693-B0AC-BAA3BF4EF3D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71" name="Line 42">
            <a:extLst>
              <a:ext uri="{FF2B5EF4-FFF2-40B4-BE49-F238E27FC236}">
                <a16:creationId xmlns:a16="http://schemas.microsoft.com/office/drawing/2014/main" id="{340C6BC4-2CB9-4550-B610-543E950A978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2" name="Line 43">
            <a:extLst>
              <a:ext uri="{FF2B5EF4-FFF2-40B4-BE49-F238E27FC236}">
                <a16:creationId xmlns:a16="http://schemas.microsoft.com/office/drawing/2014/main" id="{00A1A99D-B64F-4D00-B529-0234E5BAE72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3" name="Line 44">
            <a:extLst>
              <a:ext uri="{FF2B5EF4-FFF2-40B4-BE49-F238E27FC236}">
                <a16:creationId xmlns:a16="http://schemas.microsoft.com/office/drawing/2014/main" id="{E836287F-B6CA-4C04-9025-836DF4036F9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74" name="Group 45">
          <a:extLst>
            <a:ext uri="{FF2B5EF4-FFF2-40B4-BE49-F238E27FC236}">
              <a16:creationId xmlns:a16="http://schemas.microsoft.com/office/drawing/2014/main" id="{BF7DFF0D-7E8E-4671-97CB-8557F64843C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75" name="Line 46">
            <a:extLst>
              <a:ext uri="{FF2B5EF4-FFF2-40B4-BE49-F238E27FC236}">
                <a16:creationId xmlns:a16="http://schemas.microsoft.com/office/drawing/2014/main" id="{7E45DBC6-1DAC-4AE0-8F4C-00CF1116612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6" name="Line 47">
            <a:extLst>
              <a:ext uri="{FF2B5EF4-FFF2-40B4-BE49-F238E27FC236}">
                <a16:creationId xmlns:a16="http://schemas.microsoft.com/office/drawing/2014/main" id="{1461F19B-AD8F-44F2-8555-4F69BFDD265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7" name="Line 48">
            <a:extLst>
              <a:ext uri="{FF2B5EF4-FFF2-40B4-BE49-F238E27FC236}">
                <a16:creationId xmlns:a16="http://schemas.microsoft.com/office/drawing/2014/main" id="{BB328480-5D2B-462C-8CE2-68FFDE92BF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78" name="Group 49">
          <a:extLst>
            <a:ext uri="{FF2B5EF4-FFF2-40B4-BE49-F238E27FC236}">
              <a16:creationId xmlns:a16="http://schemas.microsoft.com/office/drawing/2014/main" id="{A4BEBE5A-5D2E-40EB-B173-73403311276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79" name="Line 50">
            <a:extLst>
              <a:ext uri="{FF2B5EF4-FFF2-40B4-BE49-F238E27FC236}">
                <a16:creationId xmlns:a16="http://schemas.microsoft.com/office/drawing/2014/main" id="{C57A0354-79F5-42E7-90A9-8BEB455942C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0" name="Line 51">
            <a:extLst>
              <a:ext uri="{FF2B5EF4-FFF2-40B4-BE49-F238E27FC236}">
                <a16:creationId xmlns:a16="http://schemas.microsoft.com/office/drawing/2014/main" id="{E643381E-C20D-486E-BAD2-F4B441053F3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1" name="Line 52">
            <a:extLst>
              <a:ext uri="{FF2B5EF4-FFF2-40B4-BE49-F238E27FC236}">
                <a16:creationId xmlns:a16="http://schemas.microsoft.com/office/drawing/2014/main" id="{4E1DF52B-0A57-430E-9A8C-781C5C92BB9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82" name="Group 53">
          <a:extLst>
            <a:ext uri="{FF2B5EF4-FFF2-40B4-BE49-F238E27FC236}">
              <a16:creationId xmlns:a16="http://schemas.microsoft.com/office/drawing/2014/main" id="{BF764BD5-8E67-4F52-9CC2-DA583E904D6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83" name="Line 54">
            <a:extLst>
              <a:ext uri="{FF2B5EF4-FFF2-40B4-BE49-F238E27FC236}">
                <a16:creationId xmlns:a16="http://schemas.microsoft.com/office/drawing/2014/main" id="{8106EEED-E7C2-42DD-A053-9EE7ED35D81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4" name="Line 55">
            <a:extLst>
              <a:ext uri="{FF2B5EF4-FFF2-40B4-BE49-F238E27FC236}">
                <a16:creationId xmlns:a16="http://schemas.microsoft.com/office/drawing/2014/main" id="{AADAF22B-B9BD-421B-988E-F95292C16F7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5" name="Line 56">
            <a:extLst>
              <a:ext uri="{FF2B5EF4-FFF2-40B4-BE49-F238E27FC236}">
                <a16:creationId xmlns:a16="http://schemas.microsoft.com/office/drawing/2014/main" id="{AB234134-56B2-4E8D-83BB-C1671C85C4A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86" name="Group 57">
          <a:extLst>
            <a:ext uri="{FF2B5EF4-FFF2-40B4-BE49-F238E27FC236}">
              <a16:creationId xmlns:a16="http://schemas.microsoft.com/office/drawing/2014/main" id="{A6A0BDF3-6DBB-4C7A-A2C1-9D8C713E805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87" name="Line 58">
            <a:extLst>
              <a:ext uri="{FF2B5EF4-FFF2-40B4-BE49-F238E27FC236}">
                <a16:creationId xmlns:a16="http://schemas.microsoft.com/office/drawing/2014/main" id="{31650C29-D393-4D2A-B597-887D35A78B1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8" name="Line 59">
            <a:extLst>
              <a:ext uri="{FF2B5EF4-FFF2-40B4-BE49-F238E27FC236}">
                <a16:creationId xmlns:a16="http://schemas.microsoft.com/office/drawing/2014/main" id="{C272078D-0B39-41CB-94C7-744B4D1F7DC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9" name="Line 60">
            <a:extLst>
              <a:ext uri="{FF2B5EF4-FFF2-40B4-BE49-F238E27FC236}">
                <a16:creationId xmlns:a16="http://schemas.microsoft.com/office/drawing/2014/main" id="{765D27D4-80CA-4B6B-A8E7-D5047114295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90" name="Group 61">
          <a:extLst>
            <a:ext uri="{FF2B5EF4-FFF2-40B4-BE49-F238E27FC236}">
              <a16:creationId xmlns:a16="http://schemas.microsoft.com/office/drawing/2014/main" id="{E7B93044-72B5-4A1F-B386-50D78BD271A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91" name="Line 62">
            <a:extLst>
              <a:ext uri="{FF2B5EF4-FFF2-40B4-BE49-F238E27FC236}">
                <a16:creationId xmlns:a16="http://schemas.microsoft.com/office/drawing/2014/main" id="{D691A81B-BB35-4CAB-B370-F11569761F7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2" name="Line 63">
            <a:extLst>
              <a:ext uri="{FF2B5EF4-FFF2-40B4-BE49-F238E27FC236}">
                <a16:creationId xmlns:a16="http://schemas.microsoft.com/office/drawing/2014/main" id="{5CFFBFB8-0757-466D-A72C-0480DB31096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3" name="Line 64">
            <a:extLst>
              <a:ext uri="{FF2B5EF4-FFF2-40B4-BE49-F238E27FC236}">
                <a16:creationId xmlns:a16="http://schemas.microsoft.com/office/drawing/2014/main" id="{78772173-E259-489A-BB28-F744328BAEA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94" name="Group 65">
          <a:extLst>
            <a:ext uri="{FF2B5EF4-FFF2-40B4-BE49-F238E27FC236}">
              <a16:creationId xmlns:a16="http://schemas.microsoft.com/office/drawing/2014/main" id="{AFD8D9DF-9442-4087-9738-F4DFAF93DDC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95" name="Line 66">
            <a:extLst>
              <a:ext uri="{FF2B5EF4-FFF2-40B4-BE49-F238E27FC236}">
                <a16:creationId xmlns:a16="http://schemas.microsoft.com/office/drawing/2014/main" id="{39654E47-BC71-4759-B8E4-13D1E3F51A7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6" name="Line 67">
            <a:extLst>
              <a:ext uri="{FF2B5EF4-FFF2-40B4-BE49-F238E27FC236}">
                <a16:creationId xmlns:a16="http://schemas.microsoft.com/office/drawing/2014/main" id="{99C1A271-6C8A-4ECE-97C7-FF5FFFA5AAA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7" name="Line 68">
            <a:extLst>
              <a:ext uri="{FF2B5EF4-FFF2-40B4-BE49-F238E27FC236}">
                <a16:creationId xmlns:a16="http://schemas.microsoft.com/office/drawing/2014/main" id="{7A9920AD-5CAD-4EFE-BE4F-F8FBD43FF65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798" name="Group 69">
          <a:extLst>
            <a:ext uri="{FF2B5EF4-FFF2-40B4-BE49-F238E27FC236}">
              <a16:creationId xmlns:a16="http://schemas.microsoft.com/office/drawing/2014/main" id="{FCDFF9E8-1692-44A7-9409-6D14E95B525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799" name="Line 70">
            <a:extLst>
              <a:ext uri="{FF2B5EF4-FFF2-40B4-BE49-F238E27FC236}">
                <a16:creationId xmlns:a16="http://schemas.microsoft.com/office/drawing/2014/main" id="{196DC370-B528-49E6-BC09-FC78DBE53DB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0" name="Line 71">
            <a:extLst>
              <a:ext uri="{FF2B5EF4-FFF2-40B4-BE49-F238E27FC236}">
                <a16:creationId xmlns:a16="http://schemas.microsoft.com/office/drawing/2014/main" id="{52D54E69-C49B-45D2-AF1F-32BD2B45DCA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1" name="Line 72">
            <a:extLst>
              <a:ext uri="{FF2B5EF4-FFF2-40B4-BE49-F238E27FC236}">
                <a16:creationId xmlns:a16="http://schemas.microsoft.com/office/drawing/2014/main" id="{AE6FD38B-A80C-4A3A-9862-29B805AD20A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02" name="Group 73">
          <a:extLst>
            <a:ext uri="{FF2B5EF4-FFF2-40B4-BE49-F238E27FC236}">
              <a16:creationId xmlns:a16="http://schemas.microsoft.com/office/drawing/2014/main" id="{69486CB6-E9A4-4538-A425-D4585ACABAD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03" name="Line 74">
            <a:extLst>
              <a:ext uri="{FF2B5EF4-FFF2-40B4-BE49-F238E27FC236}">
                <a16:creationId xmlns:a16="http://schemas.microsoft.com/office/drawing/2014/main" id="{373BCD02-7272-46BD-84A6-994AABCCE75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4" name="Line 75">
            <a:extLst>
              <a:ext uri="{FF2B5EF4-FFF2-40B4-BE49-F238E27FC236}">
                <a16:creationId xmlns:a16="http://schemas.microsoft.com/office/drawing/2014/main" id="{07A60F58-EE2E-432E-9912-1C2B610A46C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5" name="Line 76">
            <a:extLst>
              <a:ext uri="{FF2B5EF4-FFF2-40B4-BE49-F238E27FC236}">
                <a16:creationId xmlns:a16="http://schemas.microsoft.com/office/drawing/2014/main" id="{6715702C-44AD-44B1-9282-773A83A912E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06" name="Group 77">
          <a:extLst>
            <a:ext uri="{FF2B5EF4-FFF2-40B4-BE49-F238E27FC236}">
              <a16:creationId xmlns:a16="http://schemas.microsoft.com/office/drawing/2014/main" id="{68A480ED-C83D-42F8-AA5C-2291FB5F6EC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07" name="Line 78">
            <a:extLst>
              <a:ext uri="{FF2B5EF4-FFF2-40B4-BE49-F238E27FC236}">
                <a16:creationId xmlns:a16="http://schemas.microsoft.com/office/drawing/2014/main" id="{370798E4-C2C6-4B2F-B023-6547A7CF312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8" name="Line 79">
            <a:extLst>
              <a:ext uri="{FF2B5EF4-FFF2-40B4-BE49-F238E27FC236}">
                <a16:creationId xmlns:a16="http://schemas.microsoft.com/office/drawing/2014/main" id="{48E4503D-DECC-4291-8ECF-C5C658791F5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9" name="Line 80">
            <a:extLst>
              <a:ext uri="{FF2B5EF4-FFF2-40B4-BE49-F238E27FC236}">
                <a16:creationId xmlns:a16="http://schemas.microsoft.com/office/drawing/2014/main" id="{102E7A75-B502-485B-918B-D1348A84D0E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10" name="Group 81">
          <a:extLst>
            <a:ext uri="{FF2B5EF4-FFF2-40B4-BE49-F238E27FC236}">
              <a16:creationId xmlns:a16="http://schemas.microsoft.com/office/drawing/2014/main" id="{85580D02-4802-42C2-9481-5DDE5D87B2A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11" name="Line 82">
            <a:extLst>
              <a:ext uri="{FF2B5EF4-FFF2-40B4-BE49-F238E27FC236}">
                <a16:creationId xmlns:a16="http://schemas.microsoft.com/office/drawing/2014/main" id="{6ADE3900-A12E-4CEF-8A70-C852BF0A4F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2" name="Line 83">
            <a:extLst>
              <a:ext uri="{FF2B5EF4-FFF2-40B4-BE49-F238E27FC236}">
                <a16:creationId xmlns:a16="http://schemas.microsoft.com/office/drawing/2014/main" id="{090B80A0-6F60-4D4D-9D15-787A99CD43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3" name="Line 84">
            <a:extLst>
              <a:ext uri="{FF2B5EF4-FFF2-40B4-BE49-F238E27FC236}">
                <a16:creationId xmlns:a16="http://schemas.microsoft.com/office/drawing/2014/main" id="{31DC7698-D738-43B3-AFAF-46B74311185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14" name="Group 85">
          <a:extLst>
            <a:ext uri="{FF2B5EF4-FFF2-40B4-BE49-F238E27FC236}">
              <a16:creationId xmlns:a16="http://schemas.microsoft.com/office/drawing/2014/main" id="{8013D975-E547-407B-A079-FD2CD95D6AF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15" name="Line 86">
            <a:extLst>
              <a:ext uri="{FF2B5EF4-FFF2-40B4-BE49-F238E27FC236}">
                <a16:creationId xmlns:a16="http://schemas.microsoft.com/office/drawing/2014/main" id="{807ECEA9-5B63-4A66-ACE0-328121CD383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6" name="Line 87">
            <a:extLst>
              <a:ext uri="{FF2B5EF4-FFF2-40B4-BE49-F238E27FC236}">
                <a16:creationId xmlns:a16="http://schemas.microsoft.com/office/drawing/2014/main" id="{7B4640F3-5356-4126-BF4B-53929250BBD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7" name="Line 88">
            <a:extLst>
              <a:ext uri="{FF2B5EF4-FFF2-40B4-BE49-F238E27FC236}">
                <a16:creationId xmlns:a16="http://schemas.microsoft.com/office/drawing/2014/main" id="{A721088F-3C50-4B84-ACFB-3EC5A089595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18" name="Group 89">
          <a:extLst>
            <a:ext uri="{FF2B5EF4-FFF2-40B4-BE49-F238E27FC236}">
              <a16:creationId xmlns:a16="http://schemas.microsoft.com/office/drawing/2014/main" id="{4B6A4EBC-4B62-4243-B61F-CF41C381468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19" name="Line 90">
            <a:extLst>
              <a:ext uri="{FF2B5EF4-FFF2-40B4-BE49-F238E27FC236}">
                <a16:creationId xmlns:a16="http://schemas.microsoft.com/office/drawing/2014/main" id="{19A63E2A-9543-4556-98E5-297CA9E0940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0" name="Line 91">
            <a:extLst>
              <a:ext uri="{FF2B5EF4-FFF2-40B4-BE49-F238E27FC236}">
                <a16:creationId xmlns:a16="http://schemas.microsoft.com/office/drawing/2014/main" id="{C46E457B-AA91-45F7-98B6-4BD0E2C8774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1" name="Line 92">
            <a:extLst>
              <a:ext uri="{FF2B5EF4-FFF2-40B4-BE49-F238E27FC236}">
                <a16:creationId xmlns:a16="http://schemas.microsoft.com/office/drawing/2014/main" id="{B39F8CC6-8C90-4E8C-B7CB-92629F1442B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22" name="Group 93">
          <a:extLst>
            <a:ext uri="{FF2B5EF4-FFF2-40B4-BE49-F238E27FC236}">
              <a16:creationId xmlns:a16="http://schemas.microsoft.com/office/drawing/2014/main" id="{FC18349A-C37D-45DA-9AF4-1A1353E0E9C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23" name="Line 94">
            <a:extLst>
              <a:ext uri="{FF2B5EF4-FFF2-40B4-BE49-F238E27FC236}">
                <a16:creationId xmlns:a16="http://schemas.microsoft.com/office/drawing/2014/main" id="{0D2B7461-CFB7-45B3-BE00-6BFF1CAC6D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4" name="Line 95">
            <a:extLst>
              <a:ext uri="{FF2B5EF4-FFF2-40B4-BE49-F238E27FC236}">
                <a16:creationId xmlns:a16="http://schemas.microsoft.com/office/drawing/2014/main" id="{555E79E4-D315-4AD2-9075-FD10CF954FB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5" name="Line 96">
            <a:extLst>
              <a:ext uri="{FF2B5EF4-FFF2-40B4-BE49-F238E27FC236}">
                <a16:creationId xmlns:a16="http://schemas.microsoft.com/office/drawing/2014/main" id="{01C9754A-4677-494C-BFEE-5956EA6BF00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26" name="Group 97">
          <a:extLst>
            <a:ext uri="{FF2B5EF4-FFF2-40B4-BE49-F238E27FC236}">
              <a16:creationId xmlns:a16="http://schemas.microsoft.com/office/drawing/2014/main" id="{46E9FF9A-20C6-4F4C-9FB0-C538A3EA35E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27" name="Line 98">
            <a:extLst>
              <a:ext uri="{FF2B5EF4-FFF2-40B4-BE49-F238E27FC236}">
                <a16:creationId xmlns:a16="http://schemas.microsoft.com/office/drawing/2014/main" id="{53C38FBA-4BEC-4989-82F9-92F36BAA4DE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8" name="Line 99">
            <a:extLst>
              <a:ext uri="{FF2B5EF4-FFF2-40B4-BE49-F238E27FC236}">
                <a16:creationId xmlns:a16="http://schemas.microsoft.com/office/drawing/2014/main" id="{DD6AE071-2283-40FA-9F1F-AA3EB426442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9" name="Line 100">
            <a:extLst>
              <a:ext uri="{FF2B5EF4-FFF2-40B4-BE49-F238E27FC236}">
                <a16:creationId xmlns:a16="http://schemas.microsoft.com/office/drawing/2014/main" id="{FAC3AA87-6397-495F-AB42-2944CFD6F98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30" name="Group 101">
          <a:extLst>
            <a:ext uri="{FF2B5EF4-FFF2-40B4-BE49-F238E27FC236}">
              <a16:creationId xmlns:a16="http://schemas.microsoft.com/office/drawing/2014/main" id="{316CE76D-19D6-4D40-82CC-DD920CBCC91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31" name="Line 102">
            <a:extLst>
              <a:ext uri="{FF2B5EF4-FFF2-40B4-BE49-F238E27FC236}">
                <a16:creationId xmlns:a16="http://schemas.microsoft.com/office/drawing/2014/main" id="{3CEC76DF-393C-4490-86F5-F224EC51BFC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2" name="Line 103">
            <a:extLst>
              <a:ext uri="{FF2B5EF4-FFF2-40B4-BE49-F238E27FC236}">
                <a16:creationId xmlns:a16="http://schemas.microsoft.com/office/drawing/2014/main" id="{C2A49F73-C731-4490-A957-7DAA5AAA3FD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3" name="Line 104">
            <a:extLst>
              <a:ext uri="{FF2B5EF4-FFF2-40B4-BE49-F238E27FC236}">
                <a16:creationId xmlns:a16="http://schemas.microsoft.com/office/drawing/2014/main" id="{DB7FAE35-3F21-4188-A84D-F064BF0CCB5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34" name="Group 105">
          <a:extLst>
            <a:ext uri="{FF2B5EF4-FFF2-40B4-BE49-F238E27FC236}">
              <a16:creationId xmlns:a16="http://schemas.microsoft.com/office/drawing/2014/main" id="{EC6EED80-47B9-4E6A-A131-E029F3EF80F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35" name="Line 106">
            <a:extLst>
              <a:ext uri="{FF2B5EF4-FFF2-40B4-BE49-F238E27FC236}">
                <a16:creationId xmlns:a16="http://schemas.microsoft.com/office/drawing/2014/main" id="{83BFF625-2A86-45A0-8267-F84CDF3F165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6" name="Line 107">
            <a:extLst>
              <a:ext uri="{FF2B5EF4-FFF2-40B4-BE49-F238E27FC236}">
                <a16:creationId xmlns:a16="http://schemas.microsoft.com/office/drawing/2014/main" id="{69609BE2-B889-4FA8-B5AB-63D809A40DE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7" name="Line 108">
            <a:extLst>
              <a:ext uri="{FF2B5EF4-FFF2-40B4-BE49-F238E27FC236}">
                <a16:creationId xmlns:a16="http://schemas.microsoft.com/office/drawing/2014/main" id="{4D9A6265-1596-4FE2-B84B-27100D82691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38" name="Group 109">
          <a:extLst>
            <a:ext uri="{FF2B5EF4-FFF2-40B4-BE49-F238E27FC236}">
              <a16:creationId xmlns:a16="http://schemas.microsoft.com/office/drawing/2014/main" id="{BE15E851-CEA0-4590-9CB2-806300B414C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39" name="Line 110">
            <a:extLst>
              <a:ext uri="{FF2B5EF4-FFF2-40B4-BE49-F238E27FC236}">
                <a16:creationId xmlns:a16="http://schemas.microsoft.com/office/drawing/2014/main" id="{2839903D-AF02-4678-BD79-D51E2CDC7BD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0" name="Line 111">
            <a:extLst>
              <a:ext uri="{FF2B5EF4-FFF2-40B4-BE49-F238E27FC236}">
                <a16:creationId xmlns:a16="http://schemas.microsoft.com/office/drawing/2014/main" id="{EDDA5B49-D79A-4DE6-9A70-3ABE4BACD59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1" name="Line 112">
            <a:extLst>
              <a:ext uri="{FF2B5EF4-FFF2-40B4-BE49-F238E27FC236}">
                <a16:creationId xmlns:a16="http://schemas.microsoft.com/office/drawing/2014/main" id="{8FFCCC6A-F00A-47DF-8129-20F3ECBBB3A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42" name="Group 113">
          <a:extLst>
            <a:ext uri="{FF2B5EF4-FFF2-40B4-BE49-F238E27FC236}">
              <a16:creationId xmlns:a16="http://schemas.microsoft.com/office/drawing/2014/main" id="{1E82980D-485D-41E8-99E3-067DA679EA1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43" name="Line 114">
            <a:extLst>
              <a:ext uri="{FF2B5EF4-FFF2-40B4-BE49-F238E27FC236}">
                <a16:creationId xmlns:a16="http://schemas.microsoft.com/office/drawing/2014/main" id="{04D3DE2B-D42E-4216-8FEA-450DEA5B1C4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4" name="Line 115">
            <a:extLst>
              <a:ext uri="{FF2B5EF4-FFF2-40B4-BE49-F238E27FC236}">
                <a16:creationId xmlns:a16="http://schemas.microsoft.com/office/drawing/2014/main" id="{A3FEEE94-9552-4A7B-939D-2E0BDB60149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5" name="Line 116">
            <a:extLst>
              <a:ext uri="{FF2B5EF4-FFF2-40B4-BE49-F238E27FC236}">
                <a16:creationId xmlns:a16="http://schemas.microsoft.com/office/drawing/2014/main" id="{A7518A4E-D93F-41BB-B39A-E9961D41977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46" name="Group 117">
          <a:extLst>
            <a:ext uri="{FF2B5EF4-FFF2-40B4-BE49-F238E27FC236}">
              <a16:creationId xmlns:a16="http://schemas.microsoft.com/office/drawing/2014/main" id="{2EC1F687-D5B7-4DF9-9B4C-DB789578E0D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47" name="Line 118">
            <a:extLst>
              <a:ext uri="{FF2B5EF4-FFF2-40B4-BE49-F238E27FC236}">
                <a16:creationId xmlns:a16="http://schemas.microsoft.com/office/drawing/2014/main" id="{B4232D28-DF7C-4953-93E0-A1C6AFBBF98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" name="Line 119">
            <a:extLst>
              <a:ext uri="{FF2B5EF4-FFF2-40B4-BE49-F238E27FC236}">
                <a16:creationId xmlns:a16="http://schemas.microsoft.com/office/drawing/2014/main" id="{1FA9980D-A748-4657-8366-2B823321863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9" name="Line 120">
            <a:extLst>
              <a:ext uri="{FF2B5EF4-FFF2-40B4-BE49-F238E27FC236}">
                <a16:creationId xmlns:a16="http://schemas.microsoft.com/office/drawing/2014/main" id="{8DBDA969-7B46-4D16-B46B-CDD61369213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50" name="Group 121">
          <a:extLst>
            <a:ext uri="{FF2B5EF4-FFF2-40B4-BE49-F238E27FC236}">
              <a16:creationId xmlns:a16="http://schemas.microsoft.com/office/drawing/2014/main" id="{DC12C906-2943-4D1D-BFEB-1BCB156DE5E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51" name="Line 122">
            <a:extLst>
              <a:ext uri="{FF2B5EF4-FFF2-40B4-BE49-F238E27FC236}">
                <a16:creationId xmlns:a16="http://schemas.microsoft.com/office/drawing/2014/main" id="{CADE7404-6794-4363-8759-6F0F7B7D410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2" name="Line 123">
            <a:extLst>
              <a:ext uri="{FF2B5EF4-FFF2-40B4-BE49-F238E27FC236}">
                <a16:creationId xmlns:a16="http://schemas.microsoft.com/office/drawing/2014/main" id="{042AF6CC-4BBE-4756-8C87-A6C9C1CABF1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3" name="Line 124">
            <a:extLst>
              <a:ext uri="{FF2B5EF4-FFF2-40B4-BE49-F238E27FC236}">
                <a16:creationId xmlns:a16="http://schemas.microsoft.com/office/drawing/2014/main" id="{C783A3B2-16B2-4CEB-BD28-44689A8A865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54" name="Group 125">
          <a:extLst>
            <a:ext uri="{FF2B5EF4-FFF2-40B4-BE49-F238E27FC236}">
              <a16:creationId xmlns:a16="http://schemas.microsoft.com/office/drawing/2014/main" id="{8DE0F2DC-4178-4CB5-A04D-49A82E6F76C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55" name="Line 126">
            <a:extLst>
              <a:ext uri="{FF2B5EF4-FFF2-40B4-BE49-F238E27FC236}">
                <a16:creationId xmlns:a16="http://schemas.microsoft.com/office/drawing/2014/main" id="{421CBF66-2010-4AAA-81DC-68782F2ED98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6" name="Line 127">
            <a:extLst>
              <a:ext uri="{FF2B5EF4-FFF2-40B4-BE49-F238E27FC236}">
                <a16:creationId xmlns:a16="http://schemas.microsoft.com/office/drawing/2014/main" id="{1C327CE3-0858-4EB7-8561-3E25F44C205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7" name="Line 128">
            <a:extLst>
              <a:ext uri="{FF2B5EF4-FFF2-40B4-BE49-F238E27FC236}">
                <a16:creationId xmlns:a16="http://schemas.microsoft.com/office/drawing/2014/main" id="{91861AE1-259A-4201-91E5-304AC25B82E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58" name="Group 129">
          <a:extLst>
            <a:ext uri="{FF2B5EF4-FFF2-40B4-BE49-F238E27FC236}">
              <a16:creationId xmlns:a16="http://schemas.microsoft.com/office/drawing/2014/main" id="{AEB80333-02CF-45B6-A78D-45D803A3F19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59" name="Line 130">
            <a:extLst>
              <a:ext uri="{FF2B5EF4-FFF2-40B4-BE49-F238E27FC236}">
                <a16:creationId xmlns:a16="http://schemas.microsoft.com/office/drawing/2014/main" id="{7ADBBE49-1A4A-4447-9C04-33602512295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0" name="Line 131">
            <a:extLst>
              <a:ext uri="{FF2B5EF4-FFF2-40B4-BE49-F238E27FC236}">
                <a16:creationId xmlns:a16="http://schemas.microsoft.com/office/drawing/2014/main" id="{C09AF3D8-9845-4AC7-A700-8054C49278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1" name="Line 132">
            <a:extLst>
              <a:ext uri="{FF2B5EF4-FFF2-40B4-BE49-F238E27FC236}">
                <a16:creationId xmlns:a16="http://schemas.microsoft.com/office/drawing/2014/main" id="{E15B54DB-B066-4369-9A09-44893588567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62" name="Group 133">
          <a:extLst>
            <a:ext uri="{FF2B5EF4-FFF2-40B4-BE49-F238E27FC236}">
              <a16:creationId xmlns:a16="http://schemas.microsoft.com/office/drawing/2014/main" id="{3672C8D5-0F38-41B5-94FC-A6DAAFC01E4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63" name="Line 134">
            <a:extLst>
              <a:ext uri="{FF2B5EF4-FFF2-40B4-BE49-F238E27FC236}">
                <a16:creationId xmlns:a16="http://schemas.microsoft.com/office/drawing/2014/main" id="{2AC5096D-7C6B-45F5-B5C6-D77B4C398C1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4" name="Line 135">
            <a:extLst>
              <a:ext uri="{FF2B5EF4-FFF2-40B4-BE49-F238E27FC236}">
                <a16:creationId xmlns:a16="http://schemas.microsoft.com/office/drawing/2014/main" id="{0503E2DF-3154-4E93-85C2-F26E896FF1C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5" name="Line 136">
            <a:extLst>
              <a:ext uri="{FF2B5EF4-FFF2-40B4-BE49-F238E27FC236}">
                <a16:creationId xmlns:a16="http://schemas.microsoft.com/office/drawing/2014/main" id="{74734DFF-3DCB-4070-BFAC-9640707040A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66" name="Group 137">
          <a:extLst>
            <a:ext uri="{FF2B5EF4-FFF2-40B4-BE49-F238E27FC236}">
              <a16:creationId xmlns:a16="http://schemas.microsoft.com/office/drawing/2014/main" id="{87E03102-D6A1-4445-A4CF-0B95B912AE9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67" name="Line 138">
            <a:extLst>
              <a:ext uri="{FF2B5EF4-FFF2-40B4-BE49-F238E27FC236}">
                <a16:creationId xmlns:a16="http://schemas.microsoft.com/office/drawing/2014/main" id="{32AD8EE1-9CB8-4292-9CDC-B4A226D0044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8" name="Line 139">
            <a:extLst>
              <a:ext uri="{FF2B5EF4-FFF2-40B4-BE49-F238E27FC236}">
                <a16:creationId xmlns:a16="http://schemas.microsoft.com/office/drawing/2014/main" id="{FF07A4E1-6155-4437-A916-59A264766FD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9" name="Line 140">
            <a:extLst>
              <a:ext uri="{FF2B5EF4-FFF2-40B4-BE49-F238E27FC236}">
                <a16:creationId xmlns:a16="http://schemas.microsoft.com/office/drawing/2014/main" id="{52CD2A71-A602-4548-BF8F-16DDF52487D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70" name="Group 141">
          <a:extLst>
            <a:ext uri="{FF2B5EF4-FFF2-40B4-BE49-F238E27FC236}">
              <a16:creationId xmlns:a16="http://schemas.microsoft.com/office/drawing/2014/main" id="{6667D8F3-11E1-47E1-A915-3B59EA9BF43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71" name="Line 142">
            <a:extLst>
              <a:ext uri="{FF2B5EF4-FFF2-40B4-BE49-F238E27FC236}">
                <a16:creationId xmlns:a16="http://schemas.microsoft.com/office/drawing/2014/main" id="{74525443-E0F0-46F2-988F-E06A57A0895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2" name="Line 143">
            <a:extLst>
              <a:ext uri="{FF2B5EF4-FFF2-40B4-BE49-F238E27FC236}">
                <a16:creationId xmlns:a16="http://schemas.microsoft.com/office/drawing/2014/main" id="{481B9FF8-661F-4573-BEBA-15367E29BB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3" name="Line 144">
            <a:extLst>
              <a:ext uri="{FF2B5EF4-FFF2-40B4-BE49-F238E27FC236}">
                <a16:creationId xmlns:a16="http://schemas.microsoft.com/office/drawing/2014/main" id="{1F400C51-0F30-423D-99CB-C5A72540194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74" name="Group 145">
          <a:extLst>
            <a:ext uri="{FF2B5EF4-FFF2-40B4-BE49-F238E27FC236}">
              <a16:creationId xmlns:a16="http://schemas.microsoft.com/office/drawing/2014/main" id="{346263D8-E6F9-491B-9EAD-5F011469E56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75" name="Line 146">
            <a:extLst>
              <a:ext uri="{FF2B5EF4-FFF2-40B4-BE49-F238E27FC236}">
                <a16:creationId xmlns:a16="http://schemas.microsoft.com/office/drawing/2014/main" id="{6EC03178-A3F9-4A7E-8F3D-36A00FC3748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6" name="Line 147">
            <a:extLst>
              <a:ext uri="{FF2B5EF4-FFF2-40B4-BE49-F238E27FC236}">
                <a16:creationId xmlns:a16="http://schemas.microsoft.com/office/drawing/2014/main" id="{279C64E5-F839-4F69-946E-5AB0E46BB2E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7" name="Line 148">
            <a:extLst>
              <a:ext uri="{FF2B5EF4-FFF2-40B4-BE49-F238E27FC236}">
                <a16:creationId xmlns:a16="http://schemas.microsoft.com/office/drawing/2014/main" id="{509A8F07-492A-4A89-B3F1-94279E377F9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78" name="Group 149">
          <a:extLst>
            <a:ext uri="{FF2B5EF4-FFF2-40B4-BE49-F238E27FC236}">
              <a16:creationId xmlns:a16="http://schemas.microsoft.com/office/drawing/2014/main" id="{0A244703-56F8-4162-86BC-39CD191D444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79" name="Line 150">
            <a:extLst>
              <a:ext uri="{FF2B5EF4-FFF2-40B4-BE49-F238E27FC236}">
                <a16:creationId xmlns:a16="http://schemas.microsoft.com/office/drawing/2014/main" id="{8DD0318F-B746-4B3F-8C7E-C1DB3E14DA3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0" name="Line 151">
            <a:extLst>
              <a:ext uri="{FF2B5EF4-FFF2-40B4-BE49-F238E27FC236}">
                <a16:creationId xmlns:a16="http://schemas.microsoft.com/office/drawing/2014/main" id="{506B0F7C-5B94-41C0-BEE2-9402DC6C4D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1" name="Line 152">
            <a:extLst>
              <a:ext uri="{FF2B5EF4-FFF2-40B4-BE49-F238E27FC236}">
                <a16:creationId xmlns:a16="http://schemas.microsoft.com/office/drawing/2014/main" id="{6F0869D6-C510-4C24-94C3-EC2551F2C18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82" name="Group 153">
          <a:extLst>
            <a:ext uri="{FF2B5EF4-FFF2-40B4-BE49-F238E27FC236}">
              <a16:creationId xmlns:a16="http://schemas.microsoft.com/office/drawing/2014/main" id="{BBB7E549-7B64-414E-A287-F97BCD8E1E1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83" name="Line 154">
            <a:extLst>
              <a:ext uri="{FF2B5EF4-FFF2-40B4-BE49-F238E27FC236}">
                <a16:creationId xmlns:a16="http://schemas.microsoft.com/office/drawing/2014/main" id="{AAD3B127-62B5-4441-8DF5-7446867C0D3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4" name="Line 155">
            <a:extLst>
              <a:ext uri="{FF2B5EF4-FFF2-40B4-BE49-F238E27FC236}">
                <a16:creationId xmlns:a16="http://schemas.microsoft.com/office/drawing/2014/main" id="{79813A2F-A6BB-4530-A408-88989A3AEC3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5" name="Line 156">
            <a:extLst>
              <a:ext uri="{FF2B5EF4-FFF2-40B4-BE49-F238E27FC236}">
                <a16:creationId xmlns:a16="http://schemas.microsoft.com/office/drawing/2014/main" id="{FCEC5273-AB52-424F-92D1-F91AC5C5434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86" name="Group 157">
          <a:extLst>
            <a:ext uri="{FF2B5EF4-FFF2-40B4-BE49-F238E27FC236}">
              <a16:creationId xmlns:a16="http://schemas.microsoft.com/office/drawing/2014/main" id="{416C2563-62AE-45EF-B434-6ECCC5BBC2C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87" name="Line 158">
            <a:extLst>
              <a:ext uri="{FF2B5EF4-FFF2-40B4-BE49-F238E27FC236}">
                <a16:creationId xmlns:a16="http://schemas.microsoft.com/office/drawing/2014/main" id="{676859D0-C059-411D-982A-7DBA5284F24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8" name="Line 159">
            <a:extLst>
              <a:ext uri="{FF2B5EF4-FFF2-40B4-BE49-F238E27FC236}">
                <a16:creationId xmlns:a16="http://schemas.microsoft.com/office/drawing/2014/main" id="{4A4D3758-21F7-4BC3-B7C7-8FE7A8114E1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9" name="Line 160">
            <a:extLst>
              <a:ext uri="{FF2B5EF4-FFF2-40B4-BE49-F238E27FC236}">
                <a16:creationId xmlns:a16="http://schemas.microsoft.com/office/drawing/2014/main" id="{8C8CA902-C81C-4934-B8A4-CC2718362AA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90" name="Group 161">
          <a:extLst>
            <a:ext uri="{FF2B5EF4-FFF2-40B4-BE49-F238E27FC236}">
              <a16:creationId xmlns:a16="http://schemas.microsoft.com/office/drawing/2014/main" id="{77154543-D88C-441C-A87C-06A48D9F922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91" name="Line 162">
            <a:extLst>
              <a:ext uri="{FF2B5EF4-FFF2-40B4-BE49-F238E27FC236}">
                <a16:creationId xmlns:a16="http://schemas.microsoft.com/office/drawing/2014/main" id="{F2496C07-7C37-4F69-9C80-6F88EF2A697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2" name="Line 163">
            <a:extLst>
              <a:ext uri="{FF2B5EF4-FFF2-40B4-BE49-F238E27FC236}">
                <a16:creationId xmlns:a16="http://schemas.microsoft.com/office/drawing/2014/main" id="{E14C8FC9-EC80-408E-B1BF-D806B4C145E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3" name="Line 164">
            <a:extLst>
              <a:ext uri="{FF2B5EF4-FFF2-40B4-BE49-F238E27FC236}">
                <a16:creationId xmlns:a16="http://schemas.microsoft.com/office/drawing/2014/main" id="{EB382F52-D7C5-40AE-A6EF-E653DDBBD8E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94" name="Group 165">
          <a:extLst>
            <a:ext uri="{FF2B5EF4-FFF2-40B4-BE49-F238E27FC236}">
              <a16:creationId xmlns:a16="http://schemas.microsoft.com/office/drawing/2014/main" id="{149668E0-0402-446E-9C60-CE0E3F551BA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95" name="Line 166">
            <a:extLst>
              <a:ext uri="{FF2B5EF4-FFF2-40B4-BE49-F238E27FC236}">
                <a16:creationId xmlns:a16="http://schemas.microsoft.com/office/drawing/2014/main" id="{89D47A22-74E3-4CE2-B394-8CF817F0431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6" name="Line 167">
            <a:extLst>
              <a:ext uri="{FF2B5EF4-FFF2-40B4-BE49-F238E27FC236}">
                <a16:creationId xmlns:a16="http://schemas.microsoft.com/office/drawing/2014/main" id="{338DF4B9-8CEF-41EF-8462-540A3BDD31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7" name="Line 168">
            <a:extLst>
              <a:ext uri="{FF2B5EF4-FFF2-40B4-BE49-F238E27FC236}">
                <a16:creationId xmlns:a16="http://schemas.microsoft.com/office/drawing/2014/main" id="{48EBED91-0898-4798-875F-0F315939E3B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898" name="Group 169">
          <a:extLst>
            <a:ext uri="{FF2B5EF4-FFF2-40B4-BE49-F238E27FC236}">
              <a16:creationId xmlns:a16="http://schemas.microsoft.com/office/drawing/2014/main" id="{FE0D149C-3DED-45A6-90AA-7B5B4F0AB83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899" name="Line 170">
            <a:extLst>
              <a:ext uri="{FF2B5EF4-FFF2-40B4-BE49-F238E27FC236}">
                <a16:creationId xmlns:a16="http://schemas.microsoft.com/office/drawing/2014/main" id="{34454A82-3F3B-47A5-82A6-6227C6ABD2A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0" name="Line 171">
            <a:extLst>
              <a:ext uri="{FF2B5EF4-FFF2-40B4-BE49-F238E27FC236}">
                <a16:creationId xmlns:a16="http://schemas.microsoft.com/office/drawing/2014/main" id="{4E69A1EB-C56A-442E-BD3E-70403F89F2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1" name="Line 172">
            <a:extLst>
              <a:ext uri="{FF2B5EF4-FFF2-40B4-BE49-F238E27FC236}">
                <a16:creationId xmlns:a16="http://schemas.microsoft.com/office/drawing/2014/main" id="{1AC85C45-B5E3-42E3-AF84-1FF39C3BAC5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02" name="Group 173">
          <a:extLst>
            <a:ext uri="{FF2B5EF4-FFF2-40B4-BE49-F238E27FC236}">
              <a16:creationId xmlns:a16="http://schemas.microsoft.com/office/drawing/2014/main" id="{59FD9937-EB88-4EED-A77C-B74BECAE338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03" name="Line 174">
            <a:extLst>
              <a:ext uri="{FF2B5EF4-FFF2-40B4-BE49-F238E27FC236}">
                <a16:creationId xmlns:a16="http://schemas.microsoft.com/office/drawing/2014/main" id="{CD61A6A6-7AB7-4A4A-AABC-A31DBC4E081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4" name="Line 175">
            <a:extLst>
              <a:ext uri="{FF2B5EF4-FFF2-40B4-BE49-F238E27FC236}">
                <a16:creationId xmlns:a16="http://schemas.microsoft.com/office/drawing/2014/main" id="{2C6A7A6C-E743-4283-9940-14F111D968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5" name="Line 176">
            <a:extLst>
              <a:ext uri="{FF2B5EF4-FFF2-40B4-BE49-F238E27FC236}">
                <a16:creationId xmlns:a16="http://schemas.microsoft.com/office/drawing/2014/main" id="{D08E3B17-9482-45C7-B70A-6723044D07B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06" name="Group 177">
          <a:extLst>
            <a:ext uri="{FF2B5EF4-FFF2-40B4-BE49-F238E27FC236}">
              <a16:creationId xmlns:a16="http://schemas.microsoft.com/office/drawing/2014/main" id="{7C4D73B0-1ADA-4817-A4F6-9C26353CF26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07" name="Line 178">
            <a:extLst>
              <a:ext uri="{FF2B5EF4-FFF2-40B4-BE49-F238E27FC236}">
                <a16:creationId xmlns:a16="http://schemas.microsoft.com/office/drawing/2014/main" id="{996C7017-6984-44D8-A337-98755D0B87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8" name="Line 179">
            <a:extLst>
              <a:ext uri="{FF2B5EF4-FFF2-40B4-BE49-F238E27FC236}">
                <a16:creationId xmlns:a16="http://schemas.microsoft.com/office/drawing/2014/main" id="{D461583F-775D-477A-9570-A50F7413184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9" name="Line 180">
            <a:extLst>
              <a:ext uri="{FF2B5EF4-FFF2-40B4-BE49-F238E27FC236}">
                <a16:creationId xmlns:a16="http://schemas.microsoft.com/office/drawing/2014/main" id="{A2DD8EE6-9953-4592-89BD-F93F842C03C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10" name="Group 181">
          <a:extLst>
            <a:ext uri="{FF2B5EF4-FFF2-40B4-BE49-F238E27FC236}">
              <a16:creationId xmlns:a16="http://schemas.microsoft.com/office/drawing/2014/main" id="{A6A55B25-1384-4DBB-BB3D-6744AF910F4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11" name="Line 182">
            <a:extLst>
              <a:ext uri="{FF2B5EF4-FFF2-40B4-BE49-F238E27FC236}">
                <a16:creationId xmlns:a16="http://schemas.microsoft.com/office/drawing/2014/main" id="{E61CB22B-F039-47EB-BE7B-7410D295640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2" name="Line 183">
            <a:extLst>
              <a:ext uri="{FF2B5EF4-FFF2-40B4-BE49-F238E27FC236}">
                <a16:creationId xmlns:a16="http://schemas.microsoft.com/office/drawing/2014/main" id="{A9B4F384-F718-4B6C-86AB-F34DB922B1C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3" name="Line 184">
            <a:extLst>
              <a:ext uri="{FF2B5EF4-FFF2-40B4-BE49-F238E27FC236}">
                <a16:creationId xmlns:a16="http://schemas.microsoft.com/office/drawing/2014/main" id="{5679AF2F-AD2F-4C0B-B644-4BC588EA702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14" name="Group 185">
          <a:extLst>
            <a:ext uri="{FF2B5EF4-FFF2-40B4-BE49-F238E27FC236}">
              <a16:creationId xmlns:a16="http://schemas.microsoft.com/office/drawing/2014/main" id="{CC920F5E-6F93-404C-B035-0108621C903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15" name="Line 186">
            <a:extLst>
              <a:ext uri="{FF2B5EF4-FFF2-40B4-BE49-F238E27FC236}">
                <a16:creationId xmlns:a16="http://schemas.microsoft.com/office/drawing/2014/main" id="{10A49DEB-0422-4607-8563-F11DB13D8BB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6" name="Line 187">
            <a:extLst>
              <a:ext uri="{FF2B5EF4-FFF2-40B4-BE49-F238E27FC236}">
                <a16:creationId xmlns:a16="http://schemas.microsoft.com/office/drawing/2014/main" id="{2D382B01-64C7-492C-9E78-200AF72EA60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7" name="Line 188">
            <a:extLst>
              <a:ext uri="{FF2B5EF4-FFF2-40B4-BE49-F238E27FC236}">
                <a16:creationId xmlns:a16="http://schemas.microsoft.com/office/drawing/2014/main" id="{956763DF-79EE-4B34-9858-0436A784143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18" name="Group 189">
          <a:extLst>
            <a:ext uri="{FF2B5EF4-FFF2-40B4-BE49-F238E27FC236}">
              <a16:creationId xmlns:a16="http://schemas.microsoft.com/office/drawing/2014/main" id="{7AABB490-6AF2-4B96-A5C3-49EA1B21F31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19" name="Line 190">
            <a:extLst>
              <a:ext uri="{FF2B5EF4-FFF2-40B4-BE49-F238E27FC236}">
                <a16:creationId xmlns:a16="http://schemas.microsoft.com/office/drawing/2014/main" id="{40D1DA63-A172-445F-A870-0955B6C694C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0" name="Line 191">
            <a:extLst>
              <a:ext uri="{FF2B5EF4-FFF2-40B4-BE49-F238E27FC236}">
                <a16:creationId xmlns:a16="http://schemas.microsoft.com/office/drawing/2014/main" id="{57A91967-F5FD-418A-9E66-2BD8D21F7B6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1" name="Line 192">
            <a:extLst>
              <a:ext uri="{FF2B5EF4-FFF2-40B4-BE49-F238E27FC236}">
                <a16:creationId xmlns:a16="http://schemas.microsoft.com/office/drawing/2014/main" id="{4EA0D22F-0D0C-45A4-9821-C8204771FD3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22" name="Group 193">
          <a:extLst>
            <a:ext uri="{FF2B5EF4-FFF2-40B4-BE49-F238E27FC236}">
              <a16:creationId xmlns:a16="http://schemas.microsoft.com/office/drawing/2014/main" id="{D475DC15-10B3-4D00-810D-D4D73545488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23" name="Line 194">
            <a:extLst>
              <a:ext uri="{FF2B5EF4-FFF2-40B4-BE49-F238E27FC236}">
                <a16:creationId xmlns:a16="http://schemas.microsoft.com/office/drawing/2014/main" id="{F2E3EA39-84F6-4347-AE98-E9F56ABB52D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4" name="Line 195">
            <a:extLst>
              <a:ext uri="{FF2B5EF4-FFF2-40B4-BE49-F238E27FC236}">
                <a16:creationId xmlns:a16="http://schemas.microsoft.com/office/drawing/2014/main" id="{EBACE524-6451-4853-96F9-7386096A1FF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5" name="Line 196">
            <a:extLst>
              <a:ext uri="{FF2B5EF4-FFF2-40B4-BE49-F238E27FC236}">
                <a16:creationId xmlns:a16="http://schemas.microsoft.com/office/drawing/2014/main" id="{3C965220-E6F9-4F86-AC63-D0F588107A5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26" name="Group 197">
          <a:extLst>
            <a:ext uri="{FF2B5EF4-FFF2-40B4-BE49-F238E27FC236}">
              <a16:creationId xmlns:a16="http://schemas.microsoft.com/office/drawing/2014/main" id="{FC5692A1-9BDE-44E3-AC41-AC4B09715E5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27" name="Line 198">
            <a:extLst>
              <a:ext uri="{FF2B5EF4-FFF2-40B4-BE49-F238E27FC236}">
                <a16:creationId xmlns:a16="http://schemas.microsoft.com/office/drawing/2014/main" id="{305C9294-0CFB-408E-AAC3-7250E188E53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8" name="Line 199">
            <a:extLst>
              <a:ext uri="{FF2B5EF4-FFF2-40B4-BE49-F238E27FC236}">
                <a16:creationId xmlns:a16="http://schemas.microsoft.com/office/drawing/2014/main" id="{D30DFF61-3E84-4D49-90CB-426CDDFD01F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9" name="Line 200">
            <a:extLst>
              <a:ext uri="{FF2B5EF4-FFF2-40B4-BE49-F238E27FC236}">
                <a16:creationId xmlns:a16="http://schemas.microsoft.com/office/drawing/2014/main" id="{C7AECDD3-FAC9-4966-B947-A4850409BE8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30" name="Group 201">
          <a:extLst>
            <a:ext uri="{FF2B5EF4-FFF2-40B4-BE49-F238E27FC236}">
              <a16:creationId xmlns:a16="http://schemas.microsoft.com/office/drawing/2014/main" id="{A1BB012B-21E2-43C8-B34C-AA5E9FEEFF3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31" name="Line 202">
            <a:extLst>
              <a:ext uri="{FF2B5EF4-FFF2-40B4-BE49-F238E27FC236}">
                <a16:creationId xmlns:a16="http://schemas.microsoft.com/office/drawing/2014/main" id="{5D2D485B-A04A-4394-82CB-1C39DDDDAA0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2" name="Line 203">
            <a:extLst>
              <a:ext uri="{FF2B5EF4-FFF2-40B4-BE49-F238E27FC236}">
                <a16:creationId xmlns:a16="http://schemas.microsoft.com/office/drawing/2014/main" id="{E9250F61-8B9F-4F7B-AB7E-CE33731FBCF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3" name="Line 204">
            <a:extLst>
              <a:ext uri="{FF2B5EF4-FFF2-40B4-BE49-F238E27FC236}">
                <a16:creationId xmlns:a16="http://schemas.microsoft.com/office/drawing/2014/main" id="{CC96AF47-9EE6-490D-985C-B631F5160BF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34" name="Group 205">
          <a:extLst>
            <a:ext uri="{FF2B5EF4-FFF2-40B4-BE49-F238E27FC236}">
              <a16:creationId xmlns:a16="http://schemas.microsoft.com/office/drawing/2014/main" id="{FDA414A7-4FC0-4BEB-AC09-5653E678260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35" name="Line 206">
            <a:extLst>
              <a:ext uri="{FF2B5EF4-FFF2-40B4-BE49-F238E27FC236}">
                <a16:creationId xmlns:a16="http://schemas.microsoft.com/office/drawing/2014/main" id="{A934FABC-7FFA-4406-8C51-1481B03E81A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6" name="Line 207">
            <a:extLst>
              <a:ext uri="{FF2B5EF4-FFF2-40B4-BE49-F238E27FC236}">
                <a16:creationId xmlns:a16="http://schemas.microsoft.com/office/drawing/2014/main" id="{304E113B-D348-48CD-84E6-D4EC010AFB4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7" name="Line 208">
            <a:extLst>
              <a:ext uri="{FF2B5EF4-FFF2-40B4-BE49-F238E27FC236}">
                <a16:creationId xmlns:a16="http://schemas.microsoft.com/office/drawing/2014/main" id="{5C6733CB-8FE4-4AC5-B5B1-2E81660601C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38" name="Group 209">
          <a:extLst>
            <a:ext uri="{FF2B5EF4-FFF2-40B4-BE49-F238E27FC236}">
              <a16:creationId xmlns:a16="http://schemas.microsoft.com/office/drawing/2014/main" id="{F9DE9A11-3A96-4913-A778-DE68B62580B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39" name="Line 210">
            <a:extLst>
              <a:ext uri="{FF2B5EF4-FFF2-40B4-BE49-F238E27FC236}">
                <a16:creationId xmlns:a16="http://schemas.microsoft.com/office/drawing/2014/main" id="{75E92E0C-EADB-410D-A72D-CE1D27D967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0" name="Line 211">
            <a:extLst>
              <a:ext uri="{FF2B5EF4-FFF2-40B4-BE49-F238E27FC236}">
                <a16:creationId xmlns:a16="http://schemas.microsoft.com/office/drawing/2014/main" id="{2A406469-CF02-4115-A61E-5772CB9D48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1" name="Line 212">
            <a:extLst>
              <a:ext uri="{FF2B5EF4-FFF2-40B4-BE49-F238E27FC236}">
                <a16:creationId xmlns:a16="http://schemas.microsoft.com/office/drawing/2014/main" id="{2F5356CB-54FC-4F79-B1FD-A27E7BF7D7C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42" name="Group 213">
          <a:extLst>
            <a:ext uri="{FF2B5EF4-FFF2-40B4-BE49-F238E27FC236}">
              <a16:creationId xmlns:a16="http://schemas.microsoft.com/office/drawing/2014/main" id="{502A7BAA-FD0C-4101-92B3-2C2FF3EA60D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43" name="Line 214">
            <a:extLst>
              <a:ext uri="{FF2B5EF4-FFF2-40B4-BE49-F238E27FC236}">
                <a16:creationId xmlns:a16="http://schemas.microsoft.com/office/drawing/2014/main" id="{27AFCA6D-D49F-44E3-9A5A-7E3EE4D326A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4" name="Line 215">
            <a:extLst>
              <a:ext uri="{FF2B5EF4-FFF2-40B4-BE49-F238E27FC236}">
                <a16:creationId xmlns:a16="http://schemas.microsoft.com/office/drawing/2014/main" id="{4EA4EBE7-C342-40AF-890A-AE6CDFB2AD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5" name="Line 216">
            <a:extLst>
              <a:ext uri="{FF2B5EF4-FFF2-40B4-BE49-F238E27FC236}">
                <a16:creationId xmlns:a16="http://schemas.microsoft.com/office/drawing/2014/main" id="{CD0913CE-A4DC-49C4-91F0-02FC46CE763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46" name="Group 217">
          <a:extLst>
            <a:ext uri="{FF2B5EF4-FFF2-40B4-BE49-F238E27FC236}">
              <a16:creationId xmlns:a16="http://schemas.microsoft.com/office/drawing/2014/main" id="{97EB5AEB-1338-489D-8C81-33725BEC7A9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47" name="Line 218">
            <a:extLst>
              <a:ext uri="{FF2B5EF4-FFF2-40B4-BE49-F238E27FC236}">
                <a16:creationId xmlns:a16="http://schemas.microsoft.com/office/drawing/2014/main" id="{AE69509B-7D76-4DA0-A326-61E97593211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8" name="Line 219">
            <a:extLst>
              <a:ext uri="{FF2B5EF4-FFF2-40B4-BE49-F238E27FC236}">
                <a16:creationId xmlns:a16="http://schemas.microsoft.com/office/drawing/2014/main" id="{866CA805-C269-4DD6-9C4E-AED6AB1DA10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9" name="Line 220">
            <a:extLst>
              <a:ext uri="{FF2B5EF4-FFF2-40B4-BE49-F238E27FC236}">
                <a16:creationId xmlns:a16="http://schemas.microsoft.com/office/drawing/2014/main" id="{70732EAD-77B5-4A4E-9C9C-42776D50A98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50" name="Group 221">
          <a:extLst>
            <a:ext uri="{FF2B5EF4-FFF2-40B4-BE49-F238E27FC236}">
              <a16:creationId xmlns:a16="http://schemas.microsoft.com/office/drawing/2014/main" id="{4754B1B1-8293-4D0C-A30C-B2B780C987B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51" name="Line 222">
            <a:extLst>
              <a:ext uri="{FF2B5EF4-FFF2-40B4-BE49-F238E27FC236}">
                <a16:creationId xmlns:a16="http://schemas.microsoft.com/office/drawing/2014/main" id="{978604AE-6F7C-4C0C-8B44-8D45CE25BCD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2" name="Line 223">
            <a:extLst>
              <a:ext uri="{FF2B5EF4-FFF2-40B4-BE49-F238E27FC236}">
                <a16:creationId xmlns:a16="http://schemas.microsoft.com/office/drawing/2014/main" id="{62DFB6EB-DFA9-42C4-92BB-D773A549964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3" name="Line 224">
            <a:extLst>
              <a:ext uri="{FF2B5EF4-FFF2-40B4-BE49-F238E27FC236}">
                <a16:creationId xmlns:a16="http://schemas.microsoft.com/office/drawing/2014/main" id="{C6A43503-4794-4F5E-831D-D14318E2CA1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54" name="Group 225">
          <a:extLst>
            <a:ext uri="{FF2B5EF4-FFF2-40B4-BE49-F238E27FC236}">
              <a16:creationId xmlns:a16="http://schemas.microsoft.com/office/drawing/2014/main" id="{39DF9F32-1020-4D67-992B-7E682968BE1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55" name="Line 226">
            <a:extLst>
              <a:ext uri="{FF2B5EF4-FFF2-40B4-BE49-F238E27FC236}">
                <a16:creationId xmlns:a16="http://schemas.microsoft.com/office/drawing/2014/main" id="{CB240833-40CE-45FD-BF42-66439A84FFF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6" name="Line 227">
            <a:extLst>
              <a:ext uri="{FF2B5EF4-FFF2-40B4-BE49-F238E27FC236}">
                <a16:creationId xmlns:a16="http://schemas.microsoft.com/office/drawing/2014/main" id="{013BFD89-6920-422B-843F-760484CFD0D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7" name="Line 228">
            <a:extLst>
              <a:ext uri="{FF2B5EF4-FFF2-40B4-BE49-F238E27FC236}">
                <a16:creationId xmlns:a16="http://schemas.microsoft.com/office/drawing/2014/main" id="{97B6B529-BC2F-4D74-ACF6-D5FCE8B0D7A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58" name="Group 229">
          <a:extLst>
            <a:ext uri="{FF2B5EF4-FFF2-40B4-BE49-F238E27FC236}">
              <a16:creationId xmlns:a16="http://schemas.microsoft.com/office/drawing/2014/main" id="{51052487-91A2-4685-AFC2-F34F3A12D23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59" name="Line 230">
            <a:extLst>
              <a:ext uri="{FF2B5EF4-FFF2-40B4-BE49-F238E27FC236}">
                <a16:creationId xmlns:a16="http://schemas.microsoft.com/office/drawing/2014/main" id="{03C0FF20-5C5C-4E4C-8824-7AA87F5C83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0" name="Line 231">
            <a:extLst>
              <a:ext uri="{FF2B5EF4-FFF2-40B4-BE49-F238E27FC236}">
                <a16:creationId xmlns:a16="http://schemas.microsoft.com/office/drawing/2014/main" id="{D29CF6AE-2FF9-4DD8-866C-5D5B5ADC066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1" name="Line 232">
            <a:extLst>
              <a:ext uri="{FF2B5EF4-FFF2-40B4-BE49-F238E27FC236}">
                <a16:creationId xmlns:a16="http://schemas.microsoft.com/office/drawing/2014/main" id="{554ED1B0-EA51-4EDB-99BE-F277596156C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62" name="Group 233">
          <a:extLst>
            <a:ext uri="{FF2B5EF4-FFF2-40B4-BE49-F238E27FC236}">
              <a16:creationId xmlns:a16="http://schemas.microsoft.com/office/drawing/2014/main" id="{CA6A37B7-9277-4A64-B6EA-6F5C17E5040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63" name="Line 234">
            <a:extLst>
              <a:ext uri="{FF2B5EF4-FFF2-40B4-BE49-F238E27FC236}">
                <a16:creationId xmlns:a16="http://schemas.microsoft.com/office/drawing/2014/main" id="{EA142879-110C-4B22-9A5B-F5616D774E7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4" name="Line 235">
            <a:extLst>
              <a:ext uri="{FF2B5EF4-FFF2-40B4-BE49-F238E27FC236}">
                <a16:creationId xmlns:a16="http://schemas.microsoft.com/office/drawing/2014/main" id="{3D674D47-CB0F-4668-ACF0-401E9CA8CF1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5" name="Line 236">
            <a:extLst>
              <a:ext uri="{FF2B5EF4-FFF2-40B4-BE49-F238E27FC236}">
                <a16:creationId xmlns:a16="http://schemas.microsoft.com/office/drawing/2014/main" id="{56E647F0-54B1-46ED-A365-5AEE42DABBB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66" name="Group 237">
          <a:extLst>
            <a:ext uri="{FF2B5EF4-FFF2-40B4-BE49-F238E27FC236}">
              <a16:creationId xmlns:a16="http://schemas.microsoft.com/office/drawing/2014/main" id="{9266A4DC-1367-4EBF-9964-B87381E7E58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67" name="Line 238">
            <a:extLst>
              <a:ext uri="{FF2B5EF4-FFF2-40B4-BE49-F238E27FC236}">
                <a16:creationId xmlns:a16="http://schemas.microsoft.com/office/drawing/2014/main" id="{94A1C656-6D06-45FC-9FEC-A5CBE36FEDE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8" name="Line 239">
            <a:extLst>
              <a:ext uri="{FF2B5EF4-FFF2-40B4-BE49-F238E27FC236}">
                <a16:creationId xmlns:a16="http://schemas.microsoft.com/office/drawing/2014/main" id="{94948C08-ACDD-41EE-BE68-826E0850F2A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9" name="Line 240">
            <a:extLst>
              <a:ext uri="{FF2B5EF4-FFF2-40B4-BE49-F238E27FC236}">
                <a16:creationId xmlns:a16="http://schemas.microsoft.com/office/drawing/2014/main" id="{BE361229-04E3-4693-B9C8-C353ED6FDD9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70" name="Group 241">
          <a:extLst>
            <a:ext uri="{FF2B5EF4-FFF2-40B4-BE49-F238E27FC236}">
              <a16:creationId xmlns:a16="http://schemas.microsoft.com/office/drawing/2014/main" id="{91003880-8B62-4D7D-94A4-0B7F439534F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71" name="Line 242">
            <a:extLst>
              <a:ext uri="{FF2B5EF4-FFF2-40B4-BE49-F238E27FC236}">
                <a16:creationId xmlns:a16="http://schemas.microsoft.com/office/drawing/2014/main" id="{B4371154-9E99-45B1-B907-BA68FF15A8F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2" name="Line 243">
            <a:extLst>
              <a:ext uri="{FF2B5EF4-FFF2-40B4-BE49-F238E27FC236}">
                <a16:creationId xmlns:a16="http://schemas.microsoft.com/office/drawing/2014/main" id="{1660916F-3B4E-47D0-B1B7-E62B6389EA5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3" name="Line 244">
            <a:extLst>
              <a:ext uri="{FF2B5EF4-FFF2-40B4-BE49-F238E27FC236}">
                <a16:creationId xmlns:a16="http://schemas.microsoft.com/office/drawing/2014/main" id="{8F783C5B-92CE-4448-9BA1-9CF6C3011F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74" name="Group 245">
          <a:extLst>
            <a:ext uri="{FF2B5EF4-FFF2-40B4-BE49-F238E27FC236}">
              <a16:creationId xmlns:a16="http://schemas.microsoft.com/office/drawing/2014/main" id="{878F8390-E7A8-485A-B659-FB2357DA762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75" name="Line 246">
            <a:extLst>
              <a:ext uri="{FF2B5EF4-FFF2-40B4-BE49-F238E27FC236}">
                <a16:creationId xmlns:a16="http://schemas.microsoft.com/office/drawing/2014/main" id="{60C27D74-1C41-46E0-B93B-E5C1116393B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6" name="Line 247">
            <a:extLst>
              <a:ext uri="{FF2B5EF4-FFF2-40B4-BE49-F238E27FC236}">
                <a16:creationId xmlns:a16="http://schemas.microsoft.com/office/drawing/2014/main" id="{9DD8BFD0-36CD-4071-9456-15217EFC400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7" name="Line 248">
            <a:extLst>
              <a:ext uri="{FF2B5EF4-FFF2-40B4-BE49-F238E27FC236}">
                <a16:creationId xmlns:a16="http://schemas.microsoft.com/office/drawing/2014/main" id="{4B7F65A6-140B-40E8-9B1B-D7B100CD311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78" name="Group 249">
          <a:extLst>
            <a:ext uri="{FF2B5EF4-FFF2-40B4-BE49-F238E27FC236}">
              <a16:creationId xmlns:a16="http://schemas.microsoft.com/office/drawing/2014/main" id="{D72821F5-02EC-4B51-A505-E937C02B853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79" name="Line 250">
            <a:extLst>
              <a:ext uri="{FF2B5EF4-FFF2-40B4-BE49-F238E27FC236}">
                <a16:creationId xmlns:a16="http://schemas.microsoft.com/office/drawing/2014/main" id="{23B4827D-5BAE-4438-B88C-76660C6312D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0" name="Line 251">
            <a:extLst>
              <a:ext uri="{FF2B5EF4-FFF2-40B4-BE49-F238E27FC236}">
                <a16:creationId xmlns:a16="http://schemas.microsoft.com/office/drawing/2014/main" id="{CE4B1A3B-4297-45BF-A887-A6ABF12045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1" name="Line 252">
            <a:extLst>
              <a:ext uri="{FF2B5EF4-FFF2-40B4-BE49-F238E27FC236}">
                <a16:creationId xmlns:a16="http://schemas.microsoft.com/office/drawing/2014/main" id="{69346AFE-F228-46DE-85E6-DB4F846A9E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82" name="Group 253">
          <a:extLst>
            <a:ext uri="{FF2B5EF4-FFF2-40B4-BE49-F238E27FC236}">
              <a16:creationId xmlns:a16="http://schemas.microsoft.com/office/drawing/2014/main" id="{ED2380EB-CB8C-46BD-89D4-7CFF6747D16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83" name="Line 254">
            <a:extLst>
              <a:ext uri="{FF2B5EF4-FFF2-40B4-BE49-F238E27FC236}">
                <a16:creationId xmlns:a16="http://schemas.microsoft.com/office/drawing/2014/main" id="{348438D8-06F0-496E-B0F1-636E549DF10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4" name="Line 255">
            <a:extLst>
              <a:ext uri="{FF2B5EF4-FFF2-40B4-BE49-F238E27FC236}">
                <a16:creationId xmlns:a16="http://schemas.microsoft.com/office/drawing/2014/main" id="{6955B75C-44A6-44F1-BD2F-4156C5FF2D8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5" name="Line 256">
            <a:extLst>
              <a:ext uri="{FF2B5EF4-FFF2-40B4-BE49-F238E27FC236}">
                <a16:creationId xmlns:a16="http://schemas.microsoft.com/office/drawing/2014/main" id="{F26357D8-3DB2-4406-8BB2-180244936F7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86" name="Group 257">
          <a:extLst>
            <a:ext uri="{FF2B5EF4-FFF2-40B4-BE49-F238E27FC236}">
              <a16:creationId xmlns:a16="http://schemas.microsoft.com/office/drawing/2014/main" id="{A522D729-154A-444A-9080-CDF68445050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87" name="Line 258">
            <a:extLst>
              <a:ext uri="{FF2B5EF4-FFF2-40B4-BE49-F238E27FC236}">
                <a16:creationId xmlns:a16="http://schemas.microsoft.com/office/drawing/2014/main" id="{DB82693C-5D28-40BC-A5C8-AEDD12D8848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8" name="Line 259">
            <a:extLst>
              <a:ext uri="{FF2B5EF4-FFF2-40B4-BE49-F238E27FC236}">
                <a16:creationId xmlns:a16="http://schemas.microsoft.com/office/drawing/2014/main" id="{77445899-24E8-4A24-85A8-3414F523595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9" name="Line 260">
            <a:extLst>
              <a:ext uri="{FF2B5EF4-FFF2-40B4-BE49-F238E27FC236}">
                <a16:creationId xmlns:a16="http://schemas.microsoft.com/office/drawing/2014/main" id="{2D1647D2-7407-45D5-B739-7C3ECA50F5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90" name="Group 261">
          <a:extLst>
            <a:ext uri="{FF2B5EF4-FFF2-40B4-BE49-F238E27FC236}">
              <a16:creationId xmlns:a16="http://schemas.microsoft.com/office/drawing/2014/main" id="{6F0D7123-8620-4444-BEBF-019CC35BBBE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91" name="Line 262">
            <a:extLst>
              <a:ext uri="{FF2B5EF4-FFF2-40B4-BE49-F238E27FC236}">
                <a16:creationId xmlns:a16="http://schemas.microsoft.com/office/drawing/2014/main" id="{634D0A3C-E52F-4753-BE37-875F2E0FFD8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" name="Line 263">
            <a:extLst>
              <a:ext uri="{FF2B5EF4-FFF2-40B4-BE49-F238E27FC236}">
                <a16:creationId xmlns:a16="http://schemas.microsoft.com/office/drawing/2014/main" id="{2B6082AC-87C2-49B6-8F55-FC9F758939A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" name="Line 264">
            <a:extLst>
              <a:ext uri="{FF2B5EF4-FFF2-40B4-BE49-F238E27FC236}">
                <a16:creationId xmlns:a16="http://schemas.microsoft.com/office/drawing/2014/main" id="{630C8727-A145-4A9A-815B-AD5E47BC54D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94" name="Group 265">
          <a:extLst>
            <a:ext uri="{FF2B5EF4-FFF2-40B4-BE49-F238E27FC236}">
              <a16:creationId xmlns:a16="http://schemas.microsoft.com/office/drawing/2014/main" id="{8DFD76ED-C270-46C1-AE97-E849A13E11A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95" name="Line 266">
            <a:extLst>
              <a:ext uri="{FF2B5EF4-FFF2-40B4-BE49-F238E27FC236}">
                <a16:creationId xmlns:a16="http://schemas.microsoft.com/office/drawing/2014/main" id="{7ED2B89A-1914-4FD2-9A4E-0C7D98A18D4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6" name="Line 267">
            <a:extLst>
              <a:ext uri="{FF2B5EF4-FFF2-40B4-BE49-F238E27FC236}">
                <a16:creationId xmlns:a16="http://schemas.microsoft.com/office/drawing/2014/main" id="{E81E3962-CE66-4F23-8BC6-726AD31C915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7" name="Line 268">
            <a:extLst>
              <a:ext uri="{FF2B5EF4-FFF2-40B4-BE49-F238E27FC236}">
                <a16:creationId xmlns:a16="http://schemas.microsoft.com/office/drawing/2014/main" id="{A4EBBEAE-FD3A-4A7B-A105-4EF19A4C08A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1998" name="Group 269">
          <a:extLst>
            <a:ext uri="{FF2B5EF4-FFF2-40B4-BE49-F238E27FC236}">
              <a16:creationId xmlns:a16="http://schemas.microsoft.com/office/drawing/2014/main" id="{246F2156-D726-4D0A-881C-CE4DB412AF3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1999" name="Line 270">
            <a:extLst>
              <a:ext uri="{FF2B5EF4-FFF2-40B4-BE49-F238E27FC236}">
                <a16:creationId xmlns:a16="http://schemas.microsoft.com/office/drawing/2014/main" id="{FF93FDF9-A84B-4460-A560-66E252847B6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0" name="Line 271">
            <a:extLst>
              <a:ext uri="{FF2B5EF4-FFF2-40B4-BE49-F238E27FC236}">
                <a16:creationId xmlns:a16="http://schemas.microsoft.com/office/drawing/2014/main" id="{A849A2CB-72F1-4322-B5AD-610D8F76A90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1" name="Line 272">
            <a:extLst>
              <a:ext uri="{FF2B5EF4-FFF2-40B4-BE49-F238E27FC236}">
                <a16:creationId xmlns:a16="http://schemas.microsoft.com/office/drawing/2014/main" id="{947B69FF-5A71-49F1-AF07-157AA72B4C9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02" name="Group 273">
          <a:extLst>
            <a:ext uri="{FF2B5EF4-FFF2-40B4-BE49-F238E27FC236}">
              <a16:creationId xmlns:a16="http://schemas.microsoft.com/office/drawing/2014/main" id="{7B192D28-381C-462D-9913-2AF3B0D448F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03" name="Line 274">
            <a:extLst>
              <a:ext uri="{FF2B5EF4-FFF2-40B4-BE49-F238E27FC236}">
                <a16:creationId xmlns:a16="http://schemas.microsoft.com/office/drawing/2014/main" id="{3CE655D9-C82A-48A2-A6D2-FCCD52379CB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4" name="Line 275">
            <a:extLst>
              <a:ext uri="{FF2B5EF4-FFF2-40B4-BE49-F238E27FC236}">
                <a16:creationId xmlns:a16="http://schemas.microsoft.com/office/drawing/2014/main" id="{1AFC419A-3693-44F1-B7C2-8EFD12CAFC5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5" name="Line 276">
            <a:extLst>
              <a:ext uri="{FF2B5EF4-FFF2-40B4-BE49-F238E27FC236}">
                <a16:creationId xmlns:a16="http://schemas.microsoft.com/office/drawing/2014/main" id="{414706E5-38D2-475E-B6A5-C7B3EF46A34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06" name="Group 277">
          <a:extLst>
            <a:ext uri="{FF2B5EF4-FFF2-40B4-BE49-F238E27FC236}">
              <a16:creationId xmlns:a16="http://schemas.microsoft.com/office/drawing/2014/main" id="{3D9E4F1D-4BE2-431E-949F-7FE87BA88D6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07" name="Line 278">
            <a:extLst>
              <a:ext uri="{FF2B5EF4-FFF2-40B4-BE49-F238E27FC236}">
                <a16:creationId xmlns:a16="http://schemas.microsoft.com/office/drawing/2014/main" id="{B60F960F-109A-4437-931F-83540C3C614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8" name="Line 279">
            <a:extLst>
              <a:ext uri="{FF2B5EF4-FFF2-40B4-BE49-F238E27FC236}">
                <a16:creationId xmlns:a16="http://schemas.microsoft.com/office/drawing/2014/main" id="{9CB6D3FC-2206-46D0-A54E-0A79DAA62FD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9" name="Line 280">
            <a:extLst>
              <a:ext uri="{FF2B5EF4-FFF2-40B4-BE49-F238E27FC236}">
                <a16:creationId xmlns:a16="http://schemas.microsoft.com/office/drawing/2014/main" id="{93A6E2EB-F3CC-4AEB-9E8E-8F8CD72F4B3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10" name="Group 281">
          <a:extLst>
            <a:ext uri="{FF2B5EF4-FFF2-40B4-BE49-F238E27FC236}">
              <a16:creationId xmlns:a16="http://schemas.microsoft.com/office/drawing/2014/main" id="{C7C62A6E-E702-48ED-858D-84A70A5E416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11" name="Line 282">
            <a:extLst>
              <a:ext uri="{FF2B5EF4-FFF2-40B4-BE49-F238E27FC236}">
                <a16:creationId xmlns:a16="http://schemas.microsoft.com/office/drawing/2014/main" id="{F546EDB1-4274-4A89-860B-AE03A96D911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2" name="Line 283">
            <a:extLst>
              <a:ext uri="{FF2B5EF4-FFF2-40B4-BE49-F238E27FC236}">
                <a16:creationId xmlns:a16="http://schemas.microsoft.com/office/drawing/2014/main" id="{0E6D2F38-E54C-466F-A981-93A6DFAA7A2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3" name="Line 284">
            <a:extLst>
              <a:ext uri="{FF2B5EF4-FFF2-40B4-BE49-F238E27FC236}">
                <a16:creationId xmlns:a16="http://schemas.microsoft.com/office/drawing/2014/main" id="{49C39354-389E-4CDB-A05A-800B50BAD78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14" name="Group 285">
          <a:extLst>
            <a:ext uri="{FF2B5EF4-FFF2-40B4-BE49-F238E27FC236}">
              <a16:creationId xmlns:a16="http://schemas.microsoft.com/office/drawing/2014/main" id="{A2BB2632-851C-4293-A62F-814811842A6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15" name="Line 286">
            <a:extLst>
              <a:ext uri="{FF2B5EF4-FFF2-40B4-BE49-F238E27FC236}">
                <a16:creationId xmlns:a16="http://schemas.microsoft.com/office/drawing/2014/main" id="{3220E93A-B841-4260-923E-BEA92FCF362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6" name="Line 287">
            <a:extLst>
              <a:ext uri="{FF2B5EF4-FFF2-40B4-BE49-F238E27FC236}">
                <a16:creationId xmlns:a16="http://schemas.microsoft.com/office/drawing/2014/main" id="{706837A9-E93B-4CFB-BCC0-EC9216CAD2A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7" name="Line 288">
            <a:extLst>
              <a:ext uri="{FF2B5EF4-FFF2-40B4-BE49-F238E27FC236}">
                <a16:creationId xmlns:a16="http://schemas.microsoft.com/office/drawing/2014/main" id="{3BDB2555-C0B6-42F6-A45C-B93CC73A2F3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18" name="Group 289">
          <a:extLst>
            <a:ext uri="{FF2B5EF4-FFF2-40B4-BE49-F238E27FC236}">
              <a16:creationId xmlns:a16="http://schemas.microsoft.com/office/drawing/2014/main" id="{0FAF5F49-8DF3-442E-9B73-F9C48333022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19" name="Line 290">
            <a:extLst>
              <a:ext uri="{FF2B5EF4-FFF2-40B4-BE49-F238E27FC236}">
                <a16:creationId xmlns:a16="http://schemas.microsoft.com/office/drawing/2014/main" id="{5E62B316-D001-49C6-B554-21B3C6077FD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0" name="Line 291">
            <a:extLst>
              <a:ext uri="{FF2B5EF4-FFF2-40B4-BE49-F238E27FC236}">
                <a16:creationId xmlns:a16="http://schemas.microsoft.com/office/drawing/2014/main" id="{B893EBEA-7E75-462D-BC98-C921D94CBC8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1" name="Line 292">
            <a:extLst>
              <a:ext uri="{FF2B5EF4-FFF2-40B4-BE49-F238E27FC236}">
                <a16:creationId xmlns:a16="http://schemas.microsoft.com/office/drawing/2014/main" id="{D7AA3434-02B6-4D61-898E-855167BFA8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22" name="Group 293">
          <a:extLst>
            <a:ext uri="{FF2B5EF4-FFF2-40B4-BE49-F238E27FC236}">
              <a16:creationId xmlns:a16="http://schemas.microsoft.com/office/drawing/2014/main" id="{548EA3A4-2CEE-4D48-AC8F-2BFEAB8B8C2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23" name="Line 294">
            <a:extLst>
              <a:ext uri="{FF2B5EF4-FFF2-40B4-BE49-F238E27FC236}">
                <a16:creationId xmlns:a16="http://schemas.microsoft.com/office/drawing/2014/main" id="{F80088C9-A0A2-41BF-B7BF-1E84F77F4EC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4" name="Line 295">
            <a:extLst>
              <a:ext uri="{FF2B5EF4-FFF2-40B4-BE49-F238E27FC236}">
                <a16:creationId xmlns:a16="http://schemas.microsoft.com/office/drawing/2014/main" id="{EB98FBD4-14EC-4780-91A7-3A987D3DD89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5" name="Line 296">
            <a:extLst>
              <a:ext uri="{FF2B5EF4-FFF2-40B4-BE49-F238E27FC236}">
                <a16:creationId xmlns:a16="http://schemas.microsoft.com/office/drawing/2014/main" id="{344FB927-F592-4C7C-A504-099F185FC4E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26" name="Group 297">
          <a:extLst>
            <a:ext uri="{FF2B5EF4-FFF2-40B4-BE49-F238E27FC236}">
              <a16:creationId xmlns:a16="http://schemas.microsoft.com/office/drawing/2014/main" id="{C581BD39-0E9F-46B8-95AE-9602668676D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27" name="Line 298">
            <a:extLst>
              <a:ext uri="{FF2B5EF4-FFF2-40B4-BE49-F238E27FC236}">
                <a16:creationId xmlns:a16="http://schemas.microsoft.com/office/drawing/2014/main" id="{EC9E4983-3176-442C-86AF-313E2DA02A3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8" name="Line 299">
            <a:extLst>
              <a:ext uri="{FF2B5EF4-FFF2-40B4-BE49-F238E27FC236}">
                <a16:creationId xmlns:a16="http://schemas.microsoft.com/office/drawing/2014/main" id="{866BF1DE-1FCC-4B40-A9F1-02111C4918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9" name="Line 300">
            <a:extLst>
              <a:ext uri="{FF2B5EF4-FFF2-40B4-BE49-F238E27FC236}">
                <a16:creationId xmlns:a16="http://schemas.microsoft.com/office/drawing/2014/main" id="{A696949C-7AC2-41A6-AFEE-E17A6314F31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30" name="Group 301">
          <a:extLst>
            <a:ext uri="{FF2B5EF4-FFF2-40B4-BE49-F238E27FC236}">
              <a16:creationId xmlns:a16="http://schemas.microsoft.com/office/drawing/2014/main" id="{D0B25AEC-F43D-4D9B-9D30-0CBBF1EFE4A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31" name="Line 302">
            <a:extLst>
              <a:ext uri="{FF2B5EF4-FFF2-40B4-BE49-F238E27FC236}">
                <a16:creationId xmlns:a16="http://schemas.microsoft.com/office/drawing/2014/main" id="{7AFD573D-284A-45DF-85FA-F058540C58C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2" name="Line 303">
            <a:extLst>
              <a:ext uri="{FF2B5EF4-FFF2-40B4-BE49-F238E27FC236}">
                <a16:creationId xmlns:a16="http://schemas.microsoft.com/office/drawing/2014/main" id="{0DCA9843-A32C-46D8-9679-5A13A5FC6F2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3" name="Line 304">
            <a:extLst>
              <a:ext uri="{FF2B5EF4-FFF2-40B4-BE49-F238E27FC236}">
                <a16:creationId xmlns:a16="http://schemas.microsoft.com/office/drawing/2014/main" id="{EE74ECBE-E7F5-4BAC-97A0-C55E5DBC5C5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34" name="Group 305">
          <a:extLst>
            <a:ext uri="{FF2B5EF4-FFF2-40B4-BE49-F238E27FC236}">
              <a16:creationId xmlns:a16="http://schemas.microsoft.com/office/drawing/2014/main" id="{883876E6-0425-421B-AC5A-69008557F1D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35" name="Line 306">
            <a:extLst>
              <a:ext uri="{FF2B5EF4-FFF2-40B4-BE49-F238E27FC236}">
                <a16:creationId xmlns:a16="http://schemas.microsoft.com/office/drawing/2014/main" id="{D311ED6F-0294-42D5-9367-E2820F7E0F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6" name="Line 307">
            <a:extLst>
              <a:ext uri="{FF2B5EF4-FFF2-40B4-BE49-F238E27FC236}">
                <a16:creationId xmlns:a16="http://schemas.microsoft.com/office/drawing/2014/main" id="{A185902E-2848-4AF0-A181-E44CE377E8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7" name="Line 308">
            <a:extLst>
              <a:ext uri="{FF2B5EF4-FFF2-40B4-BE49-F238E27FC236}">
                <a16:creationId xmlns:a16="http://schemas.microsoft.com/office/drawing/2014/main" id="{E83E7A96-BAF3-47CD-AC1D-2F9AB801D52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38" name="Group 309">
          <a:extLst>
            <a:ext uri="{FF2B5EF4-FFF2-40B4-BE49-F238E27FC236}">
              <a16:creationId xmlns:a16="http://schemas.microsoft.com/office/drawing/2014/main" id="{2CA9FA40-2410-437E-ADAF-B3493BB59D4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39" name="Line 310">
            <a:extLst>
              <a:ext uri="{FF2B5EF4-FFF2-40B4-BE49-F238E27FC236}">
                <a16:creationId xmlns:a16="http://schemas.microsoft.com/office/drawing/2014/main" id="{5AB53C24-36DA-4154-9063-C0F6BCADFA6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0" name="Line 311">
            <a:extLst>
              <a:ext uri="{FF2B5EF4-FFF2-40B4-BE49-F238E27FC236}">
                <a16:creationId xmlns:a16="http://schemas.microsoft.com/office/drawing/2014/main" id="{A9209C17-0FB0-48B8-903C-29866CE86CC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1" name="Line 312">
            <a:extLst>
              <a:ext uri="{FF2B5EF4-FFF2-40B4-BE49-F238E27FC236}">
                <a16:creationId xmlns:a16="http://schemas.microsoft.com/office/drawing/2014/main" id="{CBFCBB37-FEEB-47BB-A978-3E28A5CC23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42" name="Group 313">
          <a:extLst>
            <a:ext uri="{FF2B5EF4-FFF2-40B4-BE49-F238E27FC236}">
              <a16:creationId xmlns:a16="http://schemas.microsoft.com/office/drawing/2014/main" id="{E2E1EA65-9560-40C8-8F1D-ECE4025B29E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43" name="Line 314">
            <a:extLst>
              <a:ext uri="{FF2B5EF4-FFF2-40B4-BE49-F238E27FC236}">
                <a16:creationId xmlns:a16="http://schemas.microsoft.com/office/drawing/2014/main" id="{917A6AF9-F466-4AAE-8C2A-9C04F9EAD66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4" name="Line 315">
            <a:extLst>
              <a:ext uri="{FF2B5EF4-FFF2-40B4-BE49-F238E27FC236}">
                <a16:creationId xmlns:a16="http://schemas.microsoft.com/office/drawing/2014/main" id="{650C3CA9-7E91-43E0-880D-0B3A3A38DC4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5" name="Line 316">
            <a:extLst>
              <a:ext uri="{FF2B5EF4-FFF2-40B4-BE49-F238E27FC236}">
                <a16:creationId xmlns:a16="http://schemas.microsoft.com/office/drawing/2014/main" id="{064706DD-D79C-4F5B-8183-D886EDA6AD3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46" name="Group 317">
          <a:extLst>
            <a:ext uri="{FF2B5EF4-FFF2-40B4-BE49-F238E27FC236}">
              <a16:creationId xmlns:a16="http://schemas.microsoft.com/office/drawing/2014/main" id="{AABE3B16-5809-49C2-A806-71607AFD826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47" name="Line 318">
            <a:extLst>
              <a:ext uri="{FF2B5EF4-FFF2-40B4-BE49-F238E27FC236}">
                <a16:creationId xmlns:a16="http://schemas.microsoft.com/office/drawing/2014/main" id="{FFB4560B-D125-41BC-9DAA-E28E1AA1355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8" name="Line 319">
            <a:extLst>
              <a:ext uri="{FF2B5EF4-FFF2-40B4-BE49-F238E27FC236}">
                <a16:creationId xmlns:a16="http://schemas.microsoft.com/office/drawing/2014/main" id="{6E5B8068-275F-4352-90A2-6CC8AA6E17C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9" name="Line 320">
            <a:extLst>
              <a:ext uri="{FF2B5EF4-FFF2-40B4-BE49-F238E27FC236}">
                <a16:creationId xmlns:a16="http://schemas.microsoft.com/office/drawing/2014/main" id="{331CE8C1-9A3E-460B-BBFE-E94715613C2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50" name="Group 321">
          <a:extLst>
            <a:ext uri="{FF2B5EF4-FFF2-40B4-BE49-F238E27FC236}">
              <a16:creationId xmlns:a16="http://schemas.microsoft.com/office/drawing/2014/main" id="{D9E93DD9-1EE3-4735-9442-2273431FAC2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51" name="Line 322">
            <a:extLst>
              <a:ext uri="{FF2B5EF4-FFF2-40B4-BE49-F238E27FC236}">
                <a16:creationId xmlns:a16="http://schemas.microsoft.com/office/drawing/2014/main" id="{5DC72C19-F57C-4AE0-9403-9F62C1EC405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2" name="Line 323">
            <a:extLst>
              <a:ext uri="{FF2B5EF4-FFF2-40B4-BE49-F238E27FC236}">
                <a16:creationId xmlns:a16="http://schemas.microsoft.com/office/drawing/2014/main" id="{A02EC9C1-C5C2-4E9B-AA90-594037553B3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3" name="Line 324">
            <a:extLst>
              <a:ext uri="{FF2B5EF4-FFF2-40B4-BE49-F238E27FC236}">
                <a16:creationId xmlns:a16="http://schemas.microsoft.com/office/drawing/2014/main" id="{97C25D61-E117-4935-8F8F-AF54F0F98B5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54" name="Group 325">
          <a:extLst>
            <a:ext uri="{FF2B5EF4-FFF2-40B4-BE49-F238E27FC236}">
              <a16:creationId xmlns:a16="http://schemas.microsoft.com/office/drawing/2014/main" id="{1CDD487B-0464-41C5-AD46-FF5E0E1B49D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55" name="Line 326">
            <a:extLst>
              <a:ext uri="{FF2B5EF4-FFF2-40B4-BE49-F238E27FC236}">
                <a16:creationId xmlns:a16="http://schemas.microsoft.com/office/drawing/2014/main" id="{79D947ED-D517-4E2A-9B16-80A7CD76031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6" name="Line 327">
            <a:extLst>
              <a:ext uri="{FF2B5EF4-FFF2-40B4-BE49-F238E27FC236}">
                <a16:creationId xmlns:a16="http://schemas.microsoft.com/office/drawing/2014/main" id="{1F7C0BFB-DD3A-46D8-A68B-39F27304D3C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7" name="Line 328">
            <a:extLst>
              <a:ext uri="{FF2B5EF4-FFF2-40B4-BE49-F238E27FC236}">
                <a16:creationId xmlns:a16="http://schemas.microsoft.com/office/drawing/2014/main" id="{32A819AC-DC89-4DF9-9F9F-93B941579CC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58" name="Group 329">
          <a:extLst>
            <a:ext uri="{FF2B5EF4-FFF2-40B4-BE49-F238E27FC236}">
              <a16:creationId xmlns:a16="http://schemas.microsoft.com/office/drawing/2014/main" id="{6EDDF9B5-8B50-459B-8BFD-55FEB65FAC7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59" name="Line 330">
            <a:extLst>
              <a:ext uri="{FF2B5EF4-FFF2-40B4-BE49-F238E27FC236}">
                <a16:creationId xmlns:a16="http://schemas.microsoft.com/office/drawing/2014/main" id="{5891C332-18F8-4D58-9A49-463A8210EB9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0" name="Line 331">
            <a:extLst>
              <a:ext uri="{FF2B5EF4-FFF2-40B4-BE49-F238E27FC236}">
                <a16:creationId xmlns:a16="http://schemas.microsoft.com/office/drawing/2014/main" id="{5D34C32F-62C5-4002-9478-23F7F5865D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1" name="Line 332">
            <a:extLst>
              <a:ext uri="{FF2B5EF4-FFF2-40B4-BE49-F238E27FC236}">
                <a16:creationId xmlns:a16="http://schemas.microsoft.com/office/drawing/2014/main" id="{607B4520-D938-4B28-9E5F-3E09EE714FB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62" name="Group 333">
          <a:extLst>
            <a:ext uri="{FF2B5EF4-FFF2-40B4-BE49-F238E27FC236}">
              <a16:creationId xmlns:a16="http://schemas.microsoft.com/office/drawing/2014/main" id="{049A55C7-4CF9-4F78-8CC6-04C6F37C67C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63" name="Line 334">
            <a:extLst>
              <a:ext uri="{FF2B5EF4-FFF2-40B4-BE49-F238E27FC236}">
                <a16:creationId xmlns:a16="http://schemas.microsoft.com/office/drawing/2014/main" id="{DEF3F335-76D3-4F12-9934-F255066D0CE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4" name="Line 335">
            <a:extLst>
              <a:ext uri="{FF2B5EF4-FFF2-40B4-BE49-F238E27FC236}">
                <a16:creationId xmlns:a16="http://schemas.microsoft.com/office/drawing/2014/main" id="{15AF53C5-6C93-4ED7-807A-BC818830F31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5" name="Line 336">
            <a:extLst>
              <a:ext uri="{FF2B5EF4-FFF2-40B4-BE49-F238E27FC236}">
                <a16:creationId xmlns:a16="http://schemas.microsoft.com/office/drawing/2014/main" id="{0D1DEDEB-4370-466D-8948-56B58D55D87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66" name="Group 337">
          <a:extLst>
            <a:ext uri="{FF2B5EF4-FFF2-40B4-BE49-F238E27FC236}">
              <a16:creationId xmlns:a16="http://schemas.microsoft.com/office/drawing/2014/main" id="{A6762362-AAC0-458F-B26B-975713325CB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67" name="Line 338">
            <a:extLst>
              <a:ext uri="{FF2B5EF4-FFF2-40B4-BE49-F238E27FC236}">
                <a16:creationId xmlns:a16="http://schemas.microsoft.com/office/drawing/2014/main" id="{5144C8FD-0946-4239-9CFC-EFE39AE8E75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8" name="Line 339">
            <a:extLst>
              <a:ext uri="{FF2B5EF4-FFF2-40B4-BE49-F238E27FC236}">
                <a16:creationId xmlns:a16="http://schemas.microsoft.com/office/drawing/2014/main" id="{9BE11568-6230-474E-B667-3F609C17CD0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" name="Line 340">
            <a:extLst>
              <a:ext uri="{FF2B5EF4-FFF2-40B4-BE49-F238E27FC236}">
                <a16:creationId xmlns:a16="http://schemas.microsoft.com/office/drawing/2014/main" id="{7FC67F0A-9441-4741-9B0E-5D88FCE5B48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70" name="Group 341">
          <a:extLst>
            <a:ext uri="{FF2B5EF4-FFF2-40B4-BE49-F238E27FC236}">
              <a16:creationId xmlns:a16="http://schemas.microsoft.com/office/drawing/2014/main" id="{45C42B99-8F65-4CDD-A8FD-35BFF6089FD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71" name="Line 342">
            <a:extLst>
              <a:ext uri="{FF2B5EF4-FFF2-40B4-BE49-F238E27FC236}">
                <a16:creationId xmlns:a16="http://schemas.microsoft.com/office/drawing/2014/main" id="{2F94A962-D6C3-412E-9CDB-7F10C303F9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2" name="Line 343">
            <a:extLst>
              <a:ext uri="{FF2B5EF4-FFF2-40B4-BE49-F238E27FC236}">
                <a16:creationId xmlns:a16="http://schemas.microsoft.com/office/drawing/2014/main" id="{9309C941-4135-482F-85D6-B59E48EECF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3" name="Line 344">
            <a:extLst>
              <a:ext uri="{FF2B5EF4-FFF2-40B4-BE49-F238E27FC236}">
                <a16:creationId xmlns:a16="http://schemas.microsoft.com/office/drawing/2014/main" id="{AA6B824C-474B-4816-842E-5A42939384F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74" name="Group 345">
          <a:extLst>
            <a:ext uri="{FF2B5EF4-FFF2-40B4-BE49-F238E27FC236}">
              <a16:creationId xmlns:a16="http://schemas.microsoft.com/office/drawing/2014/main" id="{A95CDE06-C94E-4726-87CE-B8F2AE8A4A4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75" name="Line 346">
            <a:extLst>
              <a:ext uri="{FF2B5EF4-FFF2-40B4-BE49-F238E27FC236}">
                <a16:creationId xmlns:a16="http://schemas.microsoft.com/office/drawing/2014/main" id="{285A4C02-CBBB-421B-B41C-39FF6BABA18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6" name="Line 347">
            <a:extLst>
              <a:ext uri="{FF2B5EF4-FFF2-40B4-BE49-F238E27FC236}">
                <a16:creationId xmlns:a16="http://schemas.microsoft.com/office/drawing/2014/main" id="{26B36F58-406C-4574-88E9-A075BBD1FFE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7" name="Line 348">
            <a:extLst>
              <a:ext uri="{FF2B5EF4-FFF2-40B4-BE49-F238E27FC236}">
                <a16:creationId xmlns:a16="http://schemas.microsoft.com/office/drawing/2014/main" id="{2404797C-8C6B-443F-AFAE-68BF6D02DC1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78" name="Group 349">
          <a:extLst>
            <a:ext uri="{FF2B5EF4-FFF2-40B4-BE49-F238E27FC236}">
              <a16:creationId xmlns:a16="http://schemas.microsoft.com/office/drawing/2014/main" id="{C0285079-23FE-425D-B639-AC539639438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79" name="Line 350">
            <a:extLst>
              <a:ext uri="{FF2B5EF4-FFF2-40B4-BE49-F238E27FC236}">
                <a16:creationId xmlns:a16="http://schemas.microsoft.com/office/drawing/2014/main" id="{D8DA454F-B075-429E-8AEB-785B0F7C308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Line 351">
            <a:extLst>
              <a:ext uri="{FF2B5EF4-FFF2-40B4-BE49-F238E27FC236}">
                <a16:creationId xmlns:a16="http://schemas.microsoft.com/office/drawing/2014/main" id="{93F25511-8EF7-4499-A97B-91F1E583208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1" name="Line 352">
            <a:extLst>
              <a:ext uri="{FF2B5EF4-FFF2-40B4-BE49-F238E27FC236}">
                <a16:creationId xmlns:a16="http://schemas.microsoft.com/office/drawing/2014/main" id="{FB664584-222A-445D-B874-089D351EFD9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82" name="Group 353">
          <a:extLst>
            <a:ext uri="{FF2B5EF4-FFF2-40B4-BE49-F238E27FC236}">
              <a16:creationId xmlns:a16="http://schemas.microsoft.com/office/drawing/2014/main" id="{5B8F5C89-D48A-4667-9A4A-13805363B12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83" name="Line 354">
            <a:extLst>
              <a:ext uri="{FF2B5EF4-FFF2-40B4-BE49-F238E27FC236}">
                <a16:creationId xmlns:a16="http://schemas.microsoft.com/office/drawing/2014/main" id="{9CBE0000-9B3F-4721-BFB8-68313C702CA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4" name="Line 355">
            <a:extLst>
              <a:ext uri="{FF2B5EF4-FFF2-40B4-BE49-F238E27FC236}">
                <a16:creationId xmlns:a16="http://schemas.microsoft.com/office/drawing/2014/main" id="{4C94D04A-76BF-40EA-8310-EE47186D357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5" name="Line 356">
            <a:extLst>
              <a:ext uri="{FF2B5EF4-FFF2-40B4-BE49-F238E27FC236}">
                <a16:creationId xmlns:a16="http://schemas.microsoft.com/office/drawing/2014/main" id="{EB01D573-F332-47B0-AA76-E320752DBEA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86" name="Group 357">
          <a:extLst>
            <a:ext uri="{FF2B5EF4-FFF2-40B4-BE49-F238E27FC236}">
              <a16:creationId xmlns:a16="http://schemas.microsoft.com/office/drawing/2014/main" id="{3EAB713D-9BF1-44DB-B5CD-E8698E2E998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87" name="Line 358">
            <a:extLst>
              <a:ext uri="{FF2B5EF4-FFF2-40B4-BE49-F238E27FC236}">
                <a16:creationId xmlns:a16="http://schemas.microsoft.com/office/drawing/2014/main" id="{E062BE0C-1F7D-49A2-9AA8-FA04C242D4A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8" name="Line 359">
            <a:extLst>
              <a:ext uri="{FF2B5EF4-FFF2-40B4-BE49-F238E27FC236}">
                <a16:creationId xmlns:a16="http://schemas.microsoft.com/office/drawing/2014/main" id="{68794B86-6864-4431-BA7F-DB420CB697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9" name="Line 360">
            <a:extLst>
              <a:ext uri="{FF2B5EF4-FFF2-40B4-BE49-F238E27FC236}">
                <a16:creationId xmlns:a16="http://schemas.microsoft.com/office/drawing/2014/main" id="{9EBBD383-9C71-48BD-8C61-9EBE6542C61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90" name="Group 361">
          <a:extLst>
            <a:ext uri="{FF2B5EF4-FFF2-40B4-BE49-F238E27FC236}">
              <a16:creationId xmlns:a16="http://schemas.microsoft.com/office/drawing/2014/main" id="{5DCFC793-83F2-4A51-8980-51490190354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91" name="Line 362">
            <a:extLst>
              <a:ext uri="{FF2B5EF4-FFF2-40B4-BE49-F238E27FC236}">
                <a16:creationId xmlns:a16="http://schemas.microsoft.com/office/drawing/2014/main" id="{A32D3C6F-2F47-42EE-9DA1-BF1F499CE9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2" name="Line 363">
            <a:extLst>
              <a:ext uri="{FF2B5EF4-FFF2-40B4-BE49-F238E27FC236}">
                <a16:creationId xmlns:a16="http://schemas.microsoft.com/office/drawing/2014/main" id="{1A29CC9C-3A94-4999-B243-7C972012AF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3" name="Line 364">
            <a:extLst>
              <a:ext uri="{FF2B5EF4-FFF2-40B4-BE49-F238E27FC236}">
                <a16:creationId xmlns:a16="http://schemas.microsoft.com/office/drawing/2014/main" id="{7EF4E720-92B3-4D59-B470-A7F5CBE8AE2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94" name="Group 365">
          <a:extLst>
            <a:ext uri="{FF2B5EF4-FFF2-40B4-BE49-F238E27FC236}">
              <a16:creationId xmlns:a16="http://schemas.microsoft.com/office/drawing/2014/main" id="{6DA5E365-8F81-4AD2-9B3E-7330179540A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95" name="Line 366">
            <a:extLst>
              <a:ext uri="{FF2B5EF4-FFF2-40B4-BE49-F238E27FC236}">
                <a16:creationId xmlns:a16="http://schemas.microsoft.com/office/drawing/2014/main" id="{49520343-329B-4B7D-BE21-3D31C6EB1E7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6" name="Line 367">
            <a:extLst>
              <a:ext uri="{FF2B5EF4-FFF2-40B4-BE49-F238E27FC236}">
                <a16:creationId xmlns:a16="http://schemas.microsoft.com/office/drawing/2014/main" id="{ADC9EBD8-D4EE-42AD-A488-A5897A81C2A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7" name="Line 368">
            <a:extLst>
              <a:ext uri="{FF2B5EF4-FFF2-40B4-BE49-F238E27FC236}">
                <a16:creationId xmlns:a16="http://schemas.microsoft.com/office/drawing/2014/main" id="{26F9DF5F-D4A0-4595-AD0D-8F40D499A96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098" name="Group 369">
          <a:extLst>
            <a:ext uri="{FF2B5EF4-FFF2-40B4-BE49-F238E27FC236}">
              <a16:creationId xmlns:a16="http://schemas.microsoft.com/office/drawing/2014/main" id="{E2B6ADF9-8C3D-458B-9A2B-938B1580B40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099" name="Line 370">
            <a:extLst>
              <a:ext uri="{FF2B5EF4-FFF2-40B4-BE49-F238E27FC236}">
                <a16:creationId xmlns:a16="http://schemas.microsoft.com/office/drawing/2014/main" id="{9F383050-85F9-4A77-8253-730E130D4FC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" name="Line 371">
            <a:extLst>
              <a:ext uri="{FF2B5EF4-FFF2-40B4-BE49-F238E27FC236}">
                <a16:creationId xmlns:a16="http://schemas.microsoft.com/office/drawing/2014/main" id="{C82507F0-30BF-482E-9AD2-68E1D3F92C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1" name="Line 372">
            <a:extLst>
              <a:ext uri="{FF2B5EF4-FFF2-40B4-BE49-F238E27FC236}">
                <a16:creationId xmlns:a16="http://schemas.microsoft.com/office/drawing/2014/main" id="{348F273A-4300-49BA-8C07-785D2453980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02" name="Group 373">
          <a:extLst>
            <a:ext uri="{FF2B5EF4-FFF2-40B4-BE49-F238E27FC236}">
              <a16:creationId xmlns:a16="http://schemas.microsoft.com/office/drawing/2014/main" id="{6A5BCCBC-CD52-411A-833A-DD70E71C60C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03" name="Line 374">
            <a:extLst>
              <a:ext uri="{FF2B5EF4-FFF2-40B4-BE49-F238E27FC236}">
                <a16:creationId xmlns:a16="http://schemas.microsoft.com/office/drawing/2014/main" id="{6CBFAA40-8025-486E-9A4F-49EAE7D6457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4" name="Line 375">
            <a:extLst>
              <a:ext uri="{FF2B5EF4-FFF2-40B4-BE49-F238E27FC236}">
                <a16:creationId xmlns:a16="http://schemas.microsoft.com/office/drawing/2014/main" id="{BCA4B5CC-2CEF-4FA0-97F1-9039B1F520B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5" name="Line 376">
            <a:extLst>
              <a:ext uri="{FF2B5EF4-FFF2-40B4-BE49-F238E27FC236}">
                <a16:creationId xmlns:a16="http://schemas.microsoft.com/office/drawing/2014/main" id="{4631F2B4-78C8-4117-95D4-1DFBEB7560C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06" name="Group 377">
          <a:extLst>
            <a:ext uri="{FF2B5EF4-FFF2-40B4-BE49-F238E27FC236}">
              <a16:creationId xmlns:a16="http://schemas.microsoft.com/office/drawing/2014/main" id="{3534284F-CDE3-40EC-B4AF-30F4AAA0D7C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07" name="Line 378">
            <a:extLst>
              <a:ext uri="{FF2B5EF4-FFF2-40B4-BE49-F238E27FC236}">
                <a16:creationId xmlns:a16="http://schemas.microsoft.com/office/drawing/2014/main" id="{8296AB19-9996-4620-8C4A-9FBDB36DA1A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8" name="Line 379">
            <a:extLst>
              <a:ext uri="{FF2B5EF4-FFF2-40B4-BE49-F238E27FC236}">
                <a16:creationId xmlns:a16="http://schemas.microsoft.com/office/drawing/2014/main" id="{90AD33E0-CA6A-4E86-90AA-FDE0EAA6483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9" name="Line 380">
            <a:extLst>
              <a:ext uri="{FF2B5EF4-FFF2-40B4-BE49-F238E27FC236}">
                <a16:creationId xmlns:a16="http://schemas.microsoft.com/office/drawing/2014/main" id="{C17F153E-DA6C-4BA8-A2FE-E01A8705D47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10" name="Group 381">
          <a:extLst>
            <a:ext uri="{FF2B5EF4-FFF2-40B4-BE49-F238E27FC236}">
              <a16:creationId xmlns:a16="http://schemas.microsoft.com/office/drawing/2014/main" id="{6900B98F-BD60-4E04-BEC8-5D2E4355067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11" name="Line 382">
            <a:extLst>
              <a:ext uri="{FF2B5EF4-FFF2-40B4-BE49-F238E27FC236}">
                <a16:creationId xmlns:a16="http://schemas.microsoft.com/office/drawing/2014/main" id="{9834A6BC-EC9E-47FA-A6EE-5A0900604A7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2" name="Line 383">
            <a:extLst>
              <a:ext uri="{FF2B5EF4-FFF2-40B4-BE49-F238E27FC236}">
                <a16:creationId xmlns:a16="http://schemas.microsoft.com/office/drawing/2014/main" id="{4154A8CB-6AB4-4C45-969A-C0FA088BC81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3" name="Line 384">
            <a:extLst>
              <a:ext uri="{FF2B5EF4-FFF2-40B4-BE49-F238E27FC236}">
                <a16:creationId xmlns:a16="http://schemas.microsoft.com/office/drawing/2014/main" id="{4048AEDD-0950-437A-B6E3-0FFC817D3D4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14" name="Group 385">
          <a:extLst>
            <a:ext uri="{FF2B5EF4-FFF2-40B4-BE49-F238E27FC236}">
              <a16:creationId xmlns:a16="http://schemas.microsoft.com/office/drawing/2014/main" id="{80F941D9-222B-48F5-9008-1AD1F9D8149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15" name="Line 386">
            <a:extLst>
              <a:ext uri="{FF2B5EF4-FFF2-40B4-BE49-F238E27FC236}">
                <a16:creationId xmlns:a16="http://schemas.microsoft.com/office/drawing/2014/main" id="{0AEC92DB-8320-4578-8321-32402B574E0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6" name="Line 387">
            <a:extLst>
              <a:ext uri="{FF2B5EF4-FFF2-40B4-BE49-F238E27FC236}">
                <a16:creationId xmlns:a16="http://schemas.microsoft.com/office/drawing/2014/main" id="{3F75442F-9EF8-4142-9815-449B37EFD8C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7" name="Line 388">
            <a:extLst>
              <a:ext uri="{FF2B5EF4-FFF2-40B4-BE49-F238E27FC236}">
                <a16:creationId xmlns:a16="http://schemas.microsoft.com/office/drawing/2014/main" id="{EEF339BE-BB41-47AA-B903-FE9FFB5120D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18" name="Group 389">
          <a:extLst>
            <a:ext uri="{FF2B5EF4-FFF2-40B4-BE49-F238E27FC236}">
              <a16:creationId xmlns:a16="http://schemas.microsoft.com/office/drawing/2014/main" id="{2D60592B-EFC2-474A-9FFC-29B8844478C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19" name="Line 390">
            <a:extLst>
              <a:ext uri="{FF2B5EF4-FFF2-40B4-BE49-F238E27FC236}">
                <a16:creationId xmlns:a16="http://schemas.microsoft.com/office/drawing/2014/main" id="{B21E14B4-7C63-4FBF-A7ED-D1B785CC545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0" name="Line 391">
            <a:extLst>
              <a:ext uri="{FF2B5EF4-FFF2-40B4-BE49-F238E27FC236}">
                <a16:creationId xmlns:a16="http://schemas.microsoft.com/office/drawing/2014/main" id="{F81F461D-3048-4B29-A07B-424A62AA6B0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1" name="Line 392">
            <a:extLst>
              <a:ext uri="{FF2B5EF4-FFF2-40B4-BE49-F238E27FC236}">
                <a16:creationId xmlns:a16="http://schemas.microsoft.com/office/drawing/2014/main" id="{3383364E-B107-4528-957E-4108BBED37A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22" name="Group 393">
          <a:extLst>
            <a:ext uri="{FF2B5EF4-FFF2-40B4-BE49-F238E27FC236}">
              <a16:creationId xmlns:a16="http://schemas.microsoft.com/office/drawing/2014/main" id="{4BF27406-09A5-4235-AFC8-554D98341FB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23" name="Line 394">
            <a:extLst>
              <a:ext uri="{FF2B5EF4-FFF2-40B4-BE49-F238E27FC236}">
                <a16:creationId xmlns:a16="http://schemas.microsoft.com/office/drawing/2014/main" id="{70EE4C25-3E67-40B8-BF37-58A7925F807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4" name="Line 395">
            <a:extLst>
              <a:ext uri="{FF2B5EF4-FFF2-40B4-BE49-F238E27FC236}">
                <a16:creationId xmlns:a16="http://schemas.microsoft.com/office/drawing/2014/main" id="{BA6D103A-6DEF-47F4-AF51-83CDDB33703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5" name="Line 396">
            <a:extLst>
              <a:ext uri="{FF2B5EF4-FFF2-40B4-BE49-F238E27FC236}">
                <a16:creationId xmlns:a16="http://schemas.microsoft.com/office/drawing/2014/main" id="{E5F611A2-D675-44C2-A923-3B4A1ACA2EF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26" name="Group 397">
          <a:extLst>
            <a:ext uri="{FF2B5EF4-FFF2-40B4-BE49-F238E27FC236}">
              <a16:creationId xmlns:a16="http://schemas.microsoft.com/office/drawing/2014/main" id="{EFEF79F3-E371-44AC-AFAA-9EBC371B1B9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27" name="Line 398">
            <a:extLst>
              <a:ext uri="{FF2B5EF4-FFF2-40B4-BE49-F238E27FC236}">
                <a16:creationId xmlns:a16="http://schemas.microsoft.com/office/drawing/2014/main" id="{F0114DB6-BDA0-451E-AA9F-A81C2FA1172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8" name="Line 399">
            <a:extLst>
              <a:ext uri="{FF2B5EF4-FFF2-40B4-BE49-F238E27FC236}">
                <a16:creationId xmlns:a16="http://schemas.microsoft.com/office/drawing/2014/main" id="{D554548D-2783-44B7-9F8A-9E9403D6CD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9" name="Line 400">
            <a:extLst>
              <a:ext uri="{FF2B5EF4-FFF2-40B4-BE49-F238E27FC236}">
                <a16:creationId xmlns:a16="http://schemas.microsoft.com/office/drawing/2014/main" id="{F959F766-F3AC-48D3-9014-50DEBD27DAE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30" name="Group 401">
          <a:extLst>
            <a:ext uri="{FF2B5EF4-FFF2-40B4-BE49-F238E27FC236}">
              <a16:creationId xmlns:a16="http://schemas.microsoft.com/office/drawing/2014/main" id="{B5241619-03BC-4504-82B4-13307D9F32C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31" name="Line 402">
            <a:extLst>
              <a:ext uri="{FF2B5EF4-FFF2-40B4-BE49-F238E27FC236}">
                <a16:creationId xmlns:a16="http://schemas.microsoft.com/office/drawing/2014/main" id="{8373F217-C2B3-4CFD-99B2-28AE098239F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2" name="Line 403">
            <a:extLst>
              <a:ext uri="{FF2B5EF4-FFF2-40B4-BE49-F238E27FC236}">
                <a16:creationId xmlns:a16="http://schemas.microsoft.com/office/drawing/2014/main" id="{227C3516-BC9A-43EF-948D-2F9ACF5D0B9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3" name="Line 404">
            <a:extLst>
              <a:ext uri="{FF2B5EF4-FFF2-40B4-BE49-F238E27FC236}">
                <a16:creationId xmlns:a16="http://schemas.microsoft.com/office/drawing/2014/main" id="{824292A8-0B84-4AF6-AEC5-B0DDC8ABCD1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34" name="Group 405">
          <a:extLst>
            <a:ext uri="{FF2B5EF4-FFF2-40B4-BE49-F238E27FC236}">
              <a16:creationId xmlns:a16="http://schemas.microsoft.com/office/drawing/2014/main" id="{61D8FBEE-0AC1-43A2-9E48-BF90E3E091A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35" name="Line 406">
            <a:extLst>
              <a:ext uri="{FF2B5EF4-FFF2-40B4-BE49-F238E27FC236}">
                <a16:creationId xmlns:a16="http://schemas.microsoft.com/office/drawing/2014/main" id="{2C7CA318-7E06-4F5F-AA60-258CE6C8503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6" name="Line 407">
            <a:extLst>
              <a:ext uri="{FF2B5EF4-FFF2-40B4-BE49-F238E27FC236}">
                <a16:creationId xmlns:a16="http://schemas.microsoft.com/office/drawing/2014/main" id="{DC8BBDDC-8613-450F-9794-8A720DADDE0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7" name="Line 408">
            <a:extLst>
              <a:ext uri="{FF2B5EF4-FFF2-40B4-BE49-F238E27FC236}">
                <a16:creationId xmlns:a16="http://schemas.microsoft.com/office/drawing/2014/main" id="{1B291422-2FF9-4003-A320-07FBBC5B550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38" name="Group 409">
          <a:extLst>
            <a:ext uri="{FF2B5EF4-FFF2-40B4-BE49-F238E27FC236}">
              <a16:creationId xmlns:a16="http://schemas.microsoft.com/office/drawing/2014/main" id="{AC663597-8123-4580-B2B7-E12D00B87A7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39" name="Line 410">
            <a:extLst>
              <a:ext uri="{FF2B5EF4-FFF2-40B4-BE49-F238E27FC236}">
                <a16:creationId xmlns:a16="http://schemas.microsoft.com/office/drawing/2014/main" id="{CD35417D-58F8-414D-BCB9-FBB07EE0DCB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0" name="Line 411">
            <a:extLst>
              <a:ext uri="{FF2B5EF4-FFF2-40B4-BE49-F238E27FC236}">
                <a16:creationId xmlns:a16="http://schemas.microsoft.com/office/drawing/2014/main" id="{3DB21DF3-0855-483B-9A2E-34AC40179B7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1" name="Line 412">
            <a:extLst>
              <a:ext uri="{FF2B5EF4-FFF2-40B4-BE49-F238E27FC236}">
                <a16:creationId xmlns:a16="http://schemas.microsoft.com/office/drawing/2014/main" id="{F9236E08-3D89-4770-B355-50D1028BB5C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42" name="Group 413">
          <a:extLst>
            <a:ext uri="{FF2B5EF4-FFF2-40B4-BE49-F238E27FC236}">
              <a16:creationId xmlns:a16="http://schemas.microsoft.com/office/drawing/2014/main" id="{7CD71C39-D13D-43AC-A0B4-FE18501542F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43" name="Line 414">
            <a:extLst>
              <a:ext uri="{FF2B5EF4-FFF2-40B4-BE49-F238E27FC236}">
                <a16:creationId xmlns:a16="http://schemas.microsoft.com/office/drawing/2014/main" id="{115AF4E3-7409-419C-93FF-4236F1C4D8B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4" name="Line 415">
            <a:extLst>
              <a:ext uri="{FF2B5EF4-FFF2-40B4-BE49-F238E27FC236}">
                <a16:creationId xmlns:a16="http://schemas.microsoft.com/office/drawing/2014/main" id="{970A16FA-BD0D-4FEB-AE85-2EA85807C52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5" name="Line 416">
            <a:extLst>
              <a:ext uri="{FF2B5EF4-FFF2-40B4-BE49-F238E27FC236}">
                <a16:creationId xmlns:a16="http://schemas.microsoft.com/office/drawing/2014/main" id="{81FC0738-82E6-40CC-81D2-D76B19807C1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46" name="Group 417">
          <a:extLst>
            <a:ext uri="{FF2B5EF4-FFF2-40B4-BE49-F238E27FC236}">
              <a16:creationId xmlns:a16="http://schemas.microsoft.com/office/drawing/2014/main" id="{E901E843-7D1E-4981-AB13-3D6A9F88B81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47" name="Line 418">
            <a:extLst>
              <a:ext uri="{FF2B5EF4-FFF2-40B4-BE49-F238E27FC236}">
                <a16:creationId xmlns:a16="http://schemas.microsoft.com/office/drawing/2014/main" id="{54A53ECA-01A9-4A0A-9C3B-E6C1800ACFC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8" name="Line 419">
            <a:extLst>
              <a:ext uri="{FF2B5EF4-FFF2-40B4-BE49-F238E27FC236}">
                <a16:creationId xmlns:a16="http://schemas.microsoft.com/office/drawing/2014/main" id="{E8850C4B-1FF8-4F67-B014-F076420E5A8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9" name="Line 420">
            <a:extLst>
              <a:ext uri="{FF2B5EF4-FFF2-40B4-BE49-F238E27FC236}">
                <a16:creationId xmlns:a16="http://schemas.microsoft.com/office/drawing/2014/main" id="{D27F2887-407D-44E3-B2E8-720A379C7A3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50" name="Group 421">
          <a:extLst>
            <a:ext uri="{FF2B5EF4-FFF2-40B4-BE49-F238E27FC236}">
              <a16:creationId xmlns:a16="http://schemas.microsoft.com/office/drawing/2014/main" id="{87A22831-1AB6-4B24-987A-A30637AC580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51" name="Line 422">
            <a:extLst>
              <a:ext uri="{FF2B5EF4-FFF2-40B4-BE49-F238E27FC236}">
                <a16:creationId xmlns:a16="http://schemas.microsoft.com/office/drawing/2014/main" id="{D93BFD6E-1C97-4BEF-AB9F-446FF244DFE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2" name="Line 423">
            <a:extLst>
              <a:ext uri="{FF2B5EF4-FFF2-40B4-BE49-F238E27FC236}">
                <a16:creationId xmlns:a16="http://schemas.microsoft.com/office/drawing/2014/main" id="{456FC527-F74C-4364-880D-F651BE80CC0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3" name="Line 424">
            <a:extLst>
              <a:ext uri="{FF2B5EF4-FFF2-40B4-BE49-F238E27FC236}">
                <a16:creationId xmlns:a16="http://schemas.microsoft.com/office/drawing/2014/main" id="{A97DD604-F0D5-4267-AA86-DC85F5565A5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54" name="Group 425">
          <a:extLst>
            <a:ext uri="{FF2B5EF4-FFF2-40B4-BE49-F238E27FC236}">
              <a16:creationId xmlns:a16="http://schemas.microsoft.com/office/drawing/2014/main" id="{B5A5C0E8-99F1-4828-894F-8B3E8DFCA9B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55" name="Line 426">
            <a:extLst>
              <a:ext uri="{FF2B5EF4-FFF2-40B4-BE49-F238E27FC236}">
                <a16:creationId xmlns:a16="http://schemas.microsoft.com/office/drawing/2014/main" id="{45BE04CE-3479-46C1-A1E0-21BC5D556C2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6" name="Line 427">
            <a:extLst>
              <a:ext uri="{FF2B5EF4-FFF2-40B4-BE49-F238E27FC236}">
                <a16:creationId xmlns:a16="http://schemas.microsoft.com/office/drawing/2014/main" id="{8D21CACF-06DD-4D43-97D7-CCC015D3E26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7" name="Line 428">
            <a:extLst>
              <a:ext uri="{FF2B5EF4-FFF2-40B4-BE49-F238E27FC236}">
                <a16:creationId xmlns:a16="http://schemas.microsoft.com/office/drawing/2014/main" id="{1FEEAB3F-869C-4F83-ACA2-4A823D9C2C3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58" name="Group 429">
          <a:extLst>
            <a:ext uri="{FF2B5EF4-FFF2-40B4-BE49-F238E27FC236}">
              <a16:creationId xmlns:a16="http://schemas.microsoft.com/office/drawing/2014/main" id="{FA35D084-F5DC-4D56-8AE6-A29096312FB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59" name="Line 430">
            <a:extLst>
              <a:ext uri="{FF2B5EF4-FFF2-40B4-BE49-F238E27FC236}">
                <a16:creationId xmlns:a16="http://schemas.microsoft.com/office/drawing/2014/main" id="{9FC07F79-BF99-4436-8A6F-A6C83E2BF9C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0" name="Line 431">
            <a:extLst>
              <a:ext uri="{FF2B5EF4-FFF2-40B4-BE49-F238E27FC236}">
                <a16:creationId xmlns:a16="http://schemas.microsoft.com/office/drawing/2014/main" id="{087CC2B1-B68B-4F0B-8584-FEDB65F8C3A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1" name="Line 432">
            <a:extLst>
              <a:ext uri="{FF2B5EF4-FFF2-40B4-BE49-F238E27FC236}">
                <a16:creationId xmlns:a16="http://schemas.microsoft.com/office/drawing/2014/main" id="{63670ACF-20AF-4735-8B22-F1B39DFBE50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62" name="Group 433">
          <a:extLst>
            <a:ext uri="{FF2B5EF4-FFF2-40B4-BE49-F238E27FC236}">
              <a16:creationId xmlns:a16="http://schemas.microsoft.com/office/drawing/2014/main" id="{71670D66-FA63-42E5-BBE1-BD9BB25A9C5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63" name="Line 434">
            <a:extLst>
              <a:ext uri="{FF2B5EF4-FFF2-40B4-BE49-F238E27FC236}">
                <a16:creationId xmlns:a16="http://schemas.microsoft.com/office/drawing/2014/main" id="{4418A99C-236F-4172-A52B-2284245C910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4" name="Line 435">
            <a:extLst>
              <a:ext uri="{FF2B5EF4-FFF2-40B4-BE49-F238E27FC236}">
                <a16:creationId xmlns:a16="http://schemas.microsoft.com/office/drawing/2014/main" id="{AAD22018-B9C2-4E68-9EF9-D28D0A0EEB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5" name="Line 436">
            <a:extLst>
              <a:ext uri="{FF2B5EF4-FFF2-40B4-BE49-F238E27FC236}">
                <a16:creationId xmlns:a16="http://schemas.microsoft.com/office/drawing/2014/main" id="{4B2149BF-78D1-4500-8262-B2EB58CA515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66" name="Group 437">
          <a:extLst>
            <a:ext uri="{FF2B5EF4-FFF2-40B4-BE49-F238E27FC236}">
              <a16:creationId xmlns:a16="http://schemas.microsoft.com/office/drawing/2014/main" id="{602B34C7-B83F-4FF5-AED4-E8DE192D2A13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67" name="Line 438">
            <a:extLst>
              <a:ext uri="{FF2B5EF4-FFF2-40B4-BE49-F238E27FC236}">
                <a16:creationId xmlns:a16="http://schemas.microsoft.com/office/drawing/2014/main" id="{4F86F853-0ABE-40F5-A28A-40C3DF6D0EC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8" name="Line 439">
            <a:extLst>
              <a:ext uri="{FF2B5EF4-FFF2-40B4-BE49-F238E27FC236}">
                <a16:creationId xmlns:a16="http://schemas.microsoft.com/office/drawing/2014/main" id="{BF5AB5B4-75D7-45D3-88F8-7A74A0DDC30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9" name="Line 440">
            <a:extLst>
              <a:ext uri="{FF2B5EF4-FFF2-40B4-BE49-F238E27FC236}">
                <a16:creationId xmlns:a16="http://schemas.microsoft.com/office/drawing/2014/main" id="{2FE9FDD3-D697-4652-93A5-C21EC77BFB6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70" name="Group 441">
          <a:extLst>
            <a:ext uri="{FF2B5EF4-FFF2-40B4-BE49-F238E27FC236}">
              <a16:creationId xmlns:a16="http://schemas.microsoft.com/office/drawing/2014/main" id="{5701CE87-5B4A-4C4B-A19F-B9655E60CD0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71" name="Line 442">
            <a:extLst>
              <a:ext uri="{FF2B5EF4-FFF2-40B4-BE49-F238E27FC236}">
                <a16:creationId xmlns:a16="http://schemas.microsoft.com/office/drawing/2014/main" id="{45DAEFE2-66E9-4787-BAB7-35128C0D5A6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2" name="Line 443">
            <a:extLst>
              <a:ext uri="{FF2B5EF4-FFF2-40B4-BE49-F238E27FC236}">
                <a16:creationId xmlns:a16="http://schemas.microsoft.com/office/drawing/2014/main" id="{FB7F4320-777C-4D36-BA57-01EA4A10B02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3" name="Line 444">
            <a:extLst>
              <a:ext uri="{FF2B5EF4-FFF2-40B4-BE49-F238E27FC236}">
                <a16:creationId xmlns:a16="http://schemas.microsoft.com/office/drawing/2014/main" id="{CAFA48D9-9959-45FB-A8A0-12A8C26A872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74" name="Group 445">
          <a:extLst>
            <a:ext uri="{FF2B5EF4-FFF2-40B4-BE49-F238E27FC236}">
              <a16:creationId xmlns:a16="http://schemas.microsoft.com/office/drawing/2014/main" id="{D2C35AFC-A2EC-4422-B196-F111480F87F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75" name="Line 446">
            <a:extLst>
              <a:ext uri="{FF2B5EF4-FFF2-40B4-BE49-F238E27FC236}">
                <a16:creationId xmlns:a16="http://schemas.microsoft.com/office/drawing/2014/main" id="{B48A37DD-0A7F-49DC-95FC-0F888019650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6" name="Line 447">
            <a:extLst>
              <a:ext uri="{FF2B5EF4-FFF2-40B4-BE49-F238E27FC236}">
                <a16:creationId xmlns:a16="http://schemas.microsoft.com/office/drawing/2014/main" id="{B11C737B-E594-4968-B707-CA5DFBA29D8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7" name="Line 448">
            <a:extLst>
              <a:ext uri="{FF2B5EF4-FFF2-40B4-BE49-F238E27FC236}">
                <a16:creationId xmlns:a16="http://schemas.microsoft.com/office/drawing/2014/main" id="{0C473759-ADFF-41AA-9573-246B33AEDAE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78" name="Group 449">
          <a:extLst>
            <a:ext uri="{FF2B5EF4-FFF2-40B4-BE49-F238E27FC236}">
              <a16:creationId xmlns:a16="http://schemas.microsoft.com/office/drawing/2014/main" id="{BDF28553-C2A9-496F-8EC0-B2508E5067F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79" name="Line 450">
            <a:extLst>
              <a:ext uri="{FF2B5EF4-FFF2-40B4-BE49-F238E27FC236}">
                <a16:creationId xmlns:a16="http://schemas.microsoft.com/office/drawing/2014/main" id="{19ACBFE6-9E67-4EB3-B4D3-FB109E83158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0" name="Line 451">
            <a:extLst>
              <a:ext uri="{FF2B5EF4-FFF2-40B4-BE49-F238E27FC236}">
                <a16:creationId xmlns:a16="http://schemas.microsoft.com/office/drawing/2014/main" id="{71DC4BD7-6AA0-470F-9D90-0FAECCB7D74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1" name="Line 452">
            <a:extLst>
              <a:ext uri="{FF2B5EF4-FFF2-40B4-BE49-F238E27FC236}">
                <a16:creationId xmlns:a16="http://schemas.microsoft.com/office/drawing/2014/main" id="{33A0ED48-9513-44B0-B483-EDC8F8B3CAF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82" name="Group 453">
          <a:extLst>
            <a:ext uri="{FF2B5EF4-FFF2-40B4-BE49-F238E27FC236}">
              <a16:creationId xmlns:a16="http://schemas.microsoft.com/office/drawing/2014/main" id="{BBE23046-A123-497A-A54F-4B4D634BFD8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83" name="Line 454">
            <a:extLst>
              <a:ext uri="{FF2B5EF4-FFF2-40B4-BE49-F238E27FC236}">
                <a16:creationId xmlns:a16="http://schemas.microsoft.com/office/drawing/2014/main" id="{41262499-DB6D-4B5E-BFE8-F53869ECCD7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4" name="Line 455">
            <a:extLst>
              <a:ext uri="{FF2B5EF4-FFF2-40B4-BE49-F238E27FC236}">
                <a16:creationId xmlns:a16="http://schemas.microsoft.com/office/drawing/2014/main" id="{98EBA325-8F1D-47DF-A97E-F7B721A7E1E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5" name="Line 456">
            <a:extLst>
              <a:ext uri="{FF2B5EF4-FFF2-40B4-BE49-F238E27FC236}">
                <a16:creationId xmlns:a16="http://schemas.microsoft.com/office/drawing/2014/main" id="{128F7B1D-4E62-4464-A104-C8008C4A631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86" name="Group 457">
          <a:extLst>
            <a:ext uri="{FF2B5EF4-FFF2-40B4-BE49-F238E27FC236}">
              <a16:creationId xmlns:a16="http://schemas.microsoft.com/office/drawing/2014/main" id="{5A46E3AD-4011-49B6-B41D-DB3F7B34F35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87" name="Line 458">
            <a:extLst>
              <a:ext uri="{FF2B5EF4-FFF2-40B4-BE49-F238E27FC236}">
                <a16:creationId xmlns:a16="http://schemas.microsoft.com/office/drawing/2014/main" id="{29FF6E86-0B06-44C3-8C35-A6D8120F949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8" name="Line 459">
            <a:extLst>
              <a:ext uri="{FF2B5EF4-FFF2-40B4-BE49-F238E27FC236}">
                <a16:creationId xmlns:a16="http://schemas.microsoft.com/office/drawing/2014/main" id="{F787E35F-ED37-4A74-A00F-4F7F0110E7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9" name="Line 460">
            <a:extLst>
              <a:ext uri="{FF2B5EF4-FFF2-40B4-BE49-F238E27FC236}">
                <a16:creationId xmlns:a16="http://schemas.microsoft.com/office/drawing/2014/main" id="{200E80FB-C36A-4F15-A80D-D8C138587AC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90" name="Group 461">
          <a:extLst>
            <a:ext uri="{FF2B5EF4-FFF2-40B4-BE49-F238E27FC236}">
              <a16:creationId xmlns:a16="http://schemas.microsoft.com/office/drawing/2014/main" id="{7198940C-E390-4368-867B-D890835A548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91" name="Line 462">
            <a:extLst>
              <a:ext uri="{FF2B5EF4-FFF2-40B4-BE49-F238E27FC236}">
                <a16:creationId xmlns:a16="http://schemas.microsoft.com/office/drawing/2014/main" id="{E0F8E932-EE8E-4F0C-A054-5F4430FCDD5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2" name="Line 463">
            <a:extLst>
              <a:ext uri="{FF2B5EF4-FFF2-40B4-BE49-F238E27FC236}">
                <a16:creationId xmlns:a16="http://schemas.microsoft.com/office/drawing/2014/main" id="{B9A68A29-48D7-4EF3-9E13-79A0FDD048D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3" name="Line 464">
            <a:extLst>
              <a:ext uri="{FF2B5EF4-FFF2-40B4-BE49-F238E27FC236}">
                <a16:creationId xmlns:a16="http://schemas.microsoft.com/office/drawing/2014/main" id="{3796B282-04ED-4761-9C57-C331C25F97E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94" name="Group 465">
          <a:extLst>
            <a:ext uri="{FF2B5EF4-FFF2-40B4-BE49-F238E27FC236}">
              <a16:creationId xmlns:a16="http://schemas.microsoft.com/office/drawing/2014/main" id="{3C9A21DC-356F-477C-A3C2-33D9CDDD3E0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95" name="Line 466">
            <a:extLst>
              <a:ext uri="{FF2B5EF4-FFF2-40B4-BE49-F238E27FC236}">
                <a16:creationId xmlns:a16="http://schemas.microsoft.com/office/drawing/2014/main" id="{5D432545-9BDC-42D0-BC78-0BE8F7BB7B6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6" name="Line 467">
            <a:extLst>
              <a:ext uri="{FF2B5EF4-FFF2-40B4-BE49-F238E27FC236}">
                <a16:creationId xmlns:a16="http://schemas.microsoft.com/office/drawing/2014/main" id="{F988CACD-13F7-4B0D-99A7-33DFAC273C8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7" name="Line 468">
            <a:extLst>
              <a:ext uri="{FF2B5EF4-FFF2-40B4-BE49-F238E27FC236}">
                <a16:creationId xmlns:a16="http://schemas.microsoft.com/office/drawing/2014/main" id="{6278DF32-DAA9-4DAD-850F-76781A3568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198" name="Group 469">
          <a:extLst>
            <a:ext uri="{FF2B5EF4-FFF2-40B4-BE49-F238E27FC236}">
              <a16:creationId xmlns:a16="http://schemas.microsoft.com/office/drawing/2014/main" id="{BB6D7470-E8D7-4891-87A4-32592341890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199" name="Line 470">
            <a:extLst>
              <a:ext uri="{FF2B5EF4-FFF2-40B4-BE49-F238E27FC236}">
                <a16:creationId xmlns:a16="http://schemas.microsoft.com/office/drawing/2014/main" id="{31E9FB73-2BD6-4DE1-AAC7-12D8F89672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0" name="Line 471">
            <a:extLst>
              <a:ext uri="{FF2B5EF4-FFF2-40B4-BE49-F238E27FC236}">
                <a16:creationId xmlns:a16="http://schemas.microsoft.com/office/drawing/2014/main" id="{49F17A6E-B6C9-4824-B38B-6B4E78050C2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1" name="Line 472">
            <a:extLst>
              <a:ext uri="{FF2B5EF4-FFF2-40B4-BE49-F238E27FC236}">
                <a16:creationId xmlns:a16="http://schemas.microsoft.com/office/drawing/2014/main" id="{07A55B95-57DD-4ABA-ACE9-B7337FDAAB1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02" name="Group 473">
          <a:extLst>
            <a:ext uri="{FF2B5EF4-FFF2-40B4-BE49-F238E27FC236}">
              <a16:creationId xmlns:a16="http://schemas.microsoft.com/office/drawing/2014/main" id="{55BF213D-6361-411D-8195-99ABCFF740B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03" name="Line 474">
            <a:extLst>
              <a:ext uri="{FF2B5EF4-FFF2-40B4-BE49-F238E27FC236}">
                <a16:creationId xmlns:a16="http://schemas.microsoft.com/office/drawing/2014/main" id="{371431B4-1982-4841-B5C0-35A024C713E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4" name="Line 475">
            <a:extLst>
              <a:ext uri="{FF2B5EF4-FFF2-40B4-BE49-F238E27FC236}">
                <a16:creationId xmlns:a16="http://schemas.microsoft.com/office/drawing/2014/main" id="{4279F03F-088D-456B-9D0E-567BD8A568E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5" name="Line 476">
            <a:extLst>
              <a:ext uri="{FF2B5EF4-FFF2-40B4-BE49-F238E27FC236}">
                <a16:creationId xmlns:a16="http://schemas.microsoft.com/office/drawing/2014/main" id="{CAB1E1F2-DC2D-4B73-BCD0-6C2886414AF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06" name="Group 477">
          <a:extLst>
            <a:ext uri="{FF2B5EF4-FFF2-40B4-BE49-F238E27FC236}">
              <a16:creationId xmlns:a16="http://schemas.microsoft.com/office/drawing/2014/main" id="{2A1695E9-95E3-4341-887B-6D53AB09C23C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07" name="Line 478">
            <a:extLst>
              <a:ext uri="{FF2B5EF4-FFF2-40B4-BE49-F238E27FC236}">
                <a16:creationId xmlns:a16="http://schemas.microsoft.com/office/drawing/2014/main" id="{D7E3638B-0D7C-4A11-94F7-58247239A48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8" name="Line 479">
            <a:extLst>
              <a:ext uri="{FF2B5EF4-FFF2-40B4-BE49-F238E27FC236}">
                <a16:creationId xmlns:a16="http://schemas.microsoft.com/office/drawing/2014/main" id="{D7441BDF-57F3-49DF-989F-CEB002DB07E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9" name="Line 480">
            <a:extLst>
              <a:ext uri="{FF2B5EF4-FFF2-40B4-BE49-F238E27FC236}">
                <a16:creationId xmlns:a16="http://schemas.microsoft.com/office/drawing/2014/main" id="{4F7692B0-5675-4EA7-B8D5-36E761693A7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10" name="Group 481">
          <a:extLst>
            <a:ext uri="{FF2B5EF4-FFF2-40B4-BE49-F238E27FC236}">
              <a16:creationId xmlns:a16="http://schemas.microsoft.com/office/drawing/2014/main" id="{32E08AD2-07B7-44B3-A11E-53EFEC478E1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11" name="Line 482">
            <a:extLst>
              <a:ext uri="{FF2B5EF4-FFF2-40B4-BE49-F238E27FC236}">
                <a16:creationId xmlns:a16="http://schemas.microsoft.com/office/drawing/2014/main" id="{992D83C3-6CC2-4E66-9BCD-541D228DE75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2" name="Line 483">
            <a:extLst>
              <a:ext uri="{FF2B5EF4-FFF2-40B4-BE49-F238E27FC236}">
                <a16:creationId xmlns:a16="http://schemas.microsoft.com/office/drawing/2014/main" id="{CE9BE2BC-48B5-4779-9C77-B9510491DEA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3" name="Line 484">
            <a:extLst>
              <a:ext uri="{FF2B5EF4-FFF2-40B4-BE49-F238E27FC236}">
                <a16:creationId xmlns:a16="http://schemas.microsoft.com/office/drawing/2014/main" id="{7E41A7D1-0635-4E91-8AAC-A0ABBC7052D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14" name="Group 485">
          <a:extLst>
            <a:ext uri="{FF2B5EF4-FFF2-40B4-BE49-F238E27FC236}">
              <a16:creationId xmlns:a16="http://schemas.microsoft.com/office/drawing/2014/main" id="{28350DB7-5FB6-49EE-A567-AD2ECD25661D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15" name="Line 486">
            <a:extLst>
              <a:ext uri="{FF2B5EF4-FFF2-40B4-BE49-F238E27FC236}">
                <a16:creationId xmlns:a16="http://schemas.microsoft.com/office/drawing/2014/main" id="{6C5610E6-D43E-42FD-A1BC-DC40F9922FB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6" name="Line 487">
            <a:extLst>
              <a:ext uri="{FF2B5EF4-FFF2-40B4-BE49-F238E27FC236}">
                <a16:creationId xmlns:a16="http://schemas.microsoft.com/office/drawing/2014/main" id="{148B598A-3F73-4CD8-9175-9814B0A8C41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7" name="Line 488">
            <a:extLst>
              <a:ext uri="{FF2B5EF4-FFF2-40B4-BE49-F238E27FC236}">
                <a16:creationId xmlns:a16="http://schemas.microsoft.com/office/drawing/2014/main" id="{35734A66-8234-4719-BB7E-00BA784D60E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18" name="Group 489">
          <a:extLst>
            <a:ext uri="{FF2B5EF4-FFF2-40B4-BE49-F238E27FC236}">
              <a16:creationId xmlns:a16="http://schemas.microsoft.com/office/drawing/2014/main" id="{C28EFAE8-20DF-4496-820F-892BC3FB0B42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19" name="Line 490">
            <a:extLst>
              <a:ext uri="{FF2B5EF4-FFF2-40B4-BE49-F238E27FC236}">
                <a16:creationId xmlns:a16="http://schemas.microsoft.com/office/drawing/2014/main" id="{B4AF5775-8E10-4B1F-9661-A6CAABA1CC1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0" name="Line 491">
            <a:extLst>
              <a:ext uri="{FF2B5EF4-FFF2-40B4-BE49-F238E27FC236}">
                <a16:creationId xmlns:a16="http://schemas.microsoft.com/office/drawing/2014/main" id="{149A0B79-C6AA-4F9B-B9CC-F2617B1E6A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1" name="Line 492">
            <a:extLst>
              <a:ext uri="{FF2B5EF4-FFF2-40B4-BE49-F238E27FC236}">
                <a16:creationId xmlns:a16="http://schemas.microsoft.com/office/drawing/2014/main" id="{FD2E44C4-3E32-48AF-8908-BBE4DAB6771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22" name="Group 493">
          <a:extLst>
            <a:ext uri="{FF2B5EF4-FFF2-40B4-BE49-F238E27FC236}">
              <a16:creationId xmlns:a16="http://schemas.microsoft.com/office/drawing/2014/main" id="{48B1CD7B-191F-4E8E-B803-CB5F47F961B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23" name="Line 494">
            <a:extLst>
              <a:ext uri="{FF2B5EF4-FFF2-40B4-BE49-F238E27FC236}">
                <a16:creationId xmlns:a16="http://schemas.microsoft.com/office/drawing/2014/main" id="{A9EF8780-1BE9-46B3-A108-ECD47A98947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4" name="Line 495">
            <a:extLst>
              <a:ext uri="{FF2B5EF4-FFF2-40B4-BE49-F238E27FC236}">
                <a16:creationId xmlns:a16="http://schemas.microsoft.com/office/drawing/2014/main" id="{FB14184A-08C7-4698-825A-0B985D6C015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5" name="Line 496">
            <a:extLst>
              <a:ext uri="{FF2B5EF4-FFF2-40B4-BE49-F238E27FC236}">
                <a16:creationId xmlns:a16="http://schemas.microsoft.com/office/drawing/2014/main" id="{F5DAD2F9-40FF-4F9E-8491-442874BD4F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26" name="Group 497">
          <a:extLst>
            <a:ext uri="{FF2B5EF4-FFF2-40B4-BE49-F238E27FC236}">
              <a16:creationId xmlns:a16="http://schemas.microsoft.com/office/drawing/2014/main" id="{8F2E1CAC-CE51-47E2-9402-394199FEBD6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27" name="Line 498">
            <a:extLst>
              <a:ext uri="{FF2B5EF4-FFF2-40B4-BE49-F238E27FC236}">
                <a16:creationId xmlns:a16="http://schemas.microsoft.com/office/drawing/2014/main" id="{3293C14F-DED5-4C67-82B8-496B774860C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8" name="Line 499">
            <a:extLst>
              <a:ext uri="{FF2B5EF4-FFF2-40B4-BE49-F238E27FC236}">
                <a16:creationId xmlns:a16="http://schemas.microsoft.com/office/drawing/2014/main" id="{0D7F796F-44B1-4B7D-88C0-CEB9A1B7063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9" name="Line 500">
            <a:extLst>
              <a:ext uri="{FF2B5EF4-FFF2-40B4-BE49-F238E27FC236}">
                <a16:creationId xmlns:a16="http://schemas.microsoft.com/office/drawing/2014/main" id="{82D20C16-E4D6-4CAE-89A1-B1E338C6C53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30" name="Group 501">
          <a:extLst>
            <a:ext uri="{FF2B5EF4-FFF2-40B4-BE49-F238E27FC236}">
              <a16:creationId xmlns:a16="http://schemas.microsoft.com/office/drawing/2014/main" id="{22EBF7EE-603C-47A4-B2B1-1087C9783C7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31" name="Line 502">
            <a:extLst>
              <a:ext uri="{FF2B5EF4-FFF2-40B4-BE49-F238E27FC236}">
                <a16:creationId xmlns:a16="http://schemas.microsoft.com/office/drawing/2014/main" id="{018BB733-ACA8-442E-8F1A-0CD03FD39F7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2" name="Line 503">
            <a:extLst>
              <a:ext uri="{FF2B5EF4-FFF2-40B4-BE49-F238E27FC236}">
                <a16:creationId xmlns:a16="http://schemas.microsoft.com/office/drawing/2014/main" id="{3629ACD9-F559-4580-A777-9A9903C88FD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3" name="Line 504">
            <a:extLst>
              <a:ext uri="{FF2B5EF4-FFF2-40B4-BE49-F238E27FC236}">
                <a16:creationId xmlns:a16="http://schemas.microsoft.com/office/drawing/2014/main" id="{F539F4F0-80A5-4299-8D5D-603107A898F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34" name="Group 505">
          <a:extLst>
            <a:ext uri="{FF2B5EF4-FFF2-40B4-BE49-F238E27FC236}">
              <a16:creationId xmlns:a16="http://schemas.microsoft.com/office/drawing/2014/main" id="{BB07509D-923F-4C7F-A40C-6D67855DA3D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35" name="Line 506">
            <a:extLst>
              <a:ext uri="{FF2B5EF4-FFF2-40B4-BE49-F238E27FC236}">
                <a16:creationId xmlns:a16="http://schemas.microsoft.com/office/drawing/2014/main" id="{15100D72-6F7C-4E4E-BD74-72BA916694A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6" name="Line 507">
            <a:extLst>
              <a:ext uri="{FF2B5EF4-FFF2-40B4-BE49-F238E27FC236}">
                <a16:creationId xmlns:a16="http://schemas.microsoft.com/office/drawing/2014/main" id="{F7A7BE33-CE3F-4832-9BA4-AE703CFD09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7" name="Line 508">
            <a:extLst>
              <a:ext uri="{FF2B5EF4-FFF2-40B4-BE49-F238E27FC236}">
                <a16:creationId xmlns:a16="http://schemas.microsoft.com/office/drawing/2014/main" id="{E00B8691-70FB-4136-839B-876528352FE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38" name="Group 509">
          <a:extLst>
            <a:ext uri="{FF2B5EF4-FFF2-40B4-BE49-F238E27FC236}">
              <a16:creationId xmlns:a16="http://schemas.microsoft.com/office/drawing/2014/main" id="{61787F87-F4C0-4491-AB0F-977B4F653A1E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39" name="Line 510">
            <a:extLst>
              <a:ext uri="{FF2B5EF4-FFF2-40B4-BE49-F238E27FC236}">
                <a16:creationId xmlns:a16="http://schemas.microsoft.com/office/drawing/2014/main" id="{F45D713F-6DC0-4FDA-8B50-B08DBE969F4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0" name="Line 511">
            <a:extLst>
              <a:ext uri="{FF2B5EF4-FFF2-40B4-BE49-F238E27FC236}">
                <a16:creationId xmlns:a16="http://schemas.microsoft.com/office/drawing/2014/main" id="{10F8295D-B8BB-4061-99D2-88F42EA251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1" name="Line 512">
            <a:extLst>
              <a:ext uri="{FF2B5EF4-FFF2-40B4-BE49-F238E27FC236}">
                <a16:creationId xmlns:a16="http://schemas.microsoft.com/office/drawing/2014/main" id="{737B8427-5BDB-4698-A65F-F9CE5C3BEA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42" name="Group 513">
          <a:extLst>
            <a:ext uri="{FF2B5EF4-FFF2-40B4-BE49-F238E27FC236}">
              <a16:creationId xmlns:a16="http://schemas.microsoft.com/office/drawing/2014/main" id="{AED94E98-0C3E-45D5-A99E-99CDB4BC4600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43" name="Line 514">
            <a:extLst>
              <a:ext uri="{FF2B5EF4-FFF2-40B4-BE49-F238E27FC236}">
                <a16:creationId xmlns:a16="http://schemas.microsoft.com/office/drawing/2014/main" id="{B59C65D5-E8A5-4AA5-8619-A8CA9BAD2AD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4" name="Line 515">
            <a:extLst>
              <a:ext uri="{FF2B5EF4-FFF2-40B4-BE49-F238E27FC236}">
                <a16:creationId xmlns:a16="http://schemas.microsoft.com/office/drawing/2014/main" id="{06074814-8AB3-47D0-985F-C91F37903D6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5" name="Line 516">
            <a:extLst>
              <a:ext uri="{FF2B5EF4-FFF2-40B4-BE49-F238E27FC236}">
                <a16:creationId xmlns:a16="http://schemas.microsoft.com/office/drawing/2014/main" id="{BB9C76FC-4D42-4D67-A180-AD9E41C5E9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46" name="Group 517">
          <a:extLst>
            <a:ext uri="{FF2B5EF4-FFF2-40B4-BE49-F238E27FC236}">
              <a16:creationId xmlns:a16="http://schemas.microsoft.com/office/drawing/2014/main" id="{2F00CE32-9096-4686-AC40-1CA6BAF2840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47" name="Line 518">
            <a:extLst>
              <a:ext uri="{FF2B5EF4-FFF2-40B4-BE49-F238E27FC236}">
                <a16:creationId xmlns:a16="http://schemas.microsoft.com/office/drawing/2014/main" id="{74FD2989-5144-478E-8AE8-7EB38FF149D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8" name="Line 519">
            <a:extLst>
              <a:ext uri="{FF2B5EF4-FFF2-40B4-BE49-F238E27FC236}">
                <a16:creationId xmlns:a16="http://schemas.microsoft.com/office/drawing/2014/main" id="{F2401EF9-F786-4449-AD24-DE98515211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9" name="Line 520">
            <a:extLst>
              <a:ext uri="{FF2B5EF4-FFF2-40B4-BE49-F238E27FC236}">
                <a16:creationId xmlns:a16="http://schemas.microsoft.com/office/drawing/2014/main" id="{5FB996F8-5C9F-419D-88D0-76FE3B46611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50" name="Group 521">
          <a:extLst>
            <a:ext uri="{FF2B5EF4-FFF2-40B4-BE49-F238E27FC236}">
              <a16:creationId xmlns:a16="http://schemas.microsoft.com/office/drawing/2014/main" id="{D3E7B51E-65A0-449E-AAE0-DF75127579BB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51" name="Line 522">
            <a:extLst>
              <a:ext uri="{FF2B5EF4-FFF2-40B4-BE49-F238E27FC236}">
                <a16:creationId xmlns:a16="http://schemas.microsoft.com/office/drawing/2014/main" id="{F314461F-BC81-4C2A-A160-98BA827025A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2" name="Line 523">
            <a:extLst>
              <a:ext uri="{FF2B5EF4-FFF2-40B4-BE49-F238E27FC236}">
                <a16:creationId xmlns:a16="http://schemas.microsoft.com/office/drawing/2014/main" id="{21355EF7-F2F7-4272-B5AA-D30D7642FB3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3" name="Line 524">
            <a:extLst>
              <a:ext uri="{FF2B5EF4-FFF2-40B4-BE49-F238E27FC236}">
                <a16:creationId xmlns:a16="http://schemas.microsoft.com/office/drawing/2014/main" id="{1083F549-3EB6-4075-8901-8F9E4F5CD34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54" name="Group 525">
          <a:extLst>
            <a:ext uri="{FF2B5EF4-FFF2-40B4-BE49-F238E27FC236}">
              <a16:creationId xmlns:a16="http://schemas.microsoft.com/office/drawing/2014/main" id="{8B098373-C9D7-4F2D-8AAE-FB552EB8FBD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55" name="Line 526">
            <a:extLst>
              <a:ext uri="{FF2B5EF4-FFF2-40B4-BE49-F238E27FC236}">
                <a16:creationId xmlns:a16="http://schemas.microsoft.com/office/drawing/2014/main" id="{05C7F799-179A-4E7A-A79F-A54408F9058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6" name="Line 527">
            <a:extLst>
              <a:ext uri="{FF2B5EF4-FFF2-40B4-BE49-F238E27FC236}">
                <a16:creationId xmlns:a16="http://schemas.microsoft.com/office/drawing/2014/main" id="{3D04D86E-9F14-44B4-B477-C70A9B92E5E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7" name="Line 528">
            <a:extLst>
              <a:ext uri="{FF2B5EF4-FFF2-40B4-BE49-F238E27FC236}">
                <a16:creationId xmlns:a16="http://schemas.microsoft.com/office/drawing/2014/main" id="{277709E5-7957-4407-B8EC-56FC4DCC3A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58" name="Group 529">
          <a:extLst>
            <a:ext uri="{FF2B5EF4-FFF2-40B4-BE49-F238E27FC236}">
              <a16:creationId xmlns:a16="http://schemas.microsoft.com/office/drawing/2014/main" id="{3A6D2907-A08D-464F-9396-33563A948DA6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59" name="Line 530">
            <a:extLst>
              <a:ext uri="{FF2B5EF4-FFF2-40B4-BE49-F238E27FC236}">
                <a16:creationId xmlns:a16="http://schemas.microsoft.com/office/drawing/2014/main" id="{406006A1-5CBB-4877-A697-208387102B1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0" name="Line 531">
            <a:extLst>
              <a:ext uri="{FF2B5EF4-FFF2-40B4-BE49-F238E27FC236}">
                <a16:creationId xmlns:a16="http://schemas.microsoft.com/office/drawing/2014/main" id="{312D15F9-A1B4-4F8E-94ED-3126109CE49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1" name="Line 532">
            <a:extLst>
              <a:ext uri="{FF2B5EF4-FFF2-40B4-BE49-F238E27FC236}">
                <a16:creationId xmlns:a16="http://schemas.microsoft.com/office/drawing/2014/main" id="{1E7A947A-3370-41D1-8D86-B8C8B9C3333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62" name="Group 533">
          <a:extLst>
            <a:ext uri="{FF2B5EF4-FFF2-40B4-BE49-F238E27FC236}">
              <a16:creationId xmlns:a16="http://schemas.microsoft.com/office/drawing/2014/main" id="{4D102648-E630-4727-B59A-E9842D2E7AA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63" name="Line 534">
            <a:extLst>
              <a:ext uri="{FF2B5EF4-FFF2-40B4-BE49-F238E27FC236}">
                <a16:creationId xmlns:a16="http://schemas.microsoft.com/office/drawing/2014/main" id="{06373FD9-5D5F-4727-BFE3-D1B5B6BD484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4" name="Line 535">
            <a:extLst>
              <a:ext uri="{FF2B5EF4-FFF2-40B4-BE49-F238E27FC236}">
                <a16:creationId xmlns:a16="http://schemas.microsoft.com/office/drawing/2014/main" id="{3A06354B-709B-4D08-9798-3E58E82693B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5" name="Line 536">
            <a:extLst>
              <a:ext uri="{FF2B5EF4-FFF2-40B4-BE49-F238E27FC236}">
                <a16:creationId xmlns:a16="http://schemas.microsoft.com/office/drawing/2014/main" id="{C88E379E-DFBF-4652-9CEF-2D75075ADC8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66" name="Group 537">
          <a:extLst>
            <a:ext uri="{FF2B5EF4-FFF2-40B4-BE49-F238E27FC236}">
              <a16:creationId xmlns:a16="http://schemas.microsoft.com/office/drawing/2014/main" id="{1416BBCC-1145-456C-B25C-5E6DC5C6928A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67" name="Line 538">
            <a:extLst>
              <a:ext uri="{FF2B5EF4-FFF2-40B4-BE49-F238E27FC236}">
                <a16:creationId xmlns:a16="http://schemas.microsoft.com/office/drawing/2014/main" id="{EE249B3C-2FDD-41B8-9183-D58512457B5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8" name="Line 539">
            <a:extLst>
              <a:ext uri="{FF2B5EF4-FFF2-40B4-BE49-F238E27FC236}">
                <a16:creationId xmlns:a16="http://schemas.microsoft.com/office/drawing/2014/main" id="{AFFF8CFE-3258-4953-8D96-4F163B48627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9" name="Line 540">
            <a:extLst>
              <a:ext uri="{FF2B5EF4-FFF2-40B4-BE49-F238E27FC236}">
                <a16:creationId xmlns:a16="http://schemas.microsoft.com/office/drawing/2014/main" id="{FC8CE7F7-0BD0-4EDA-87DA-1B7BAF9E5F7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70" name="Group 541">
          <a:extLst>
            <a:ext uri="{FF2B5EF4-FFF2-40B4-BE49-F238E27FC236}">
              <a16:creationId xmlns:a16="http://schemas.microsoft.com/office/drawing/2014/main" id="{752549D4-6178-4A40-9976-A8904F71D0A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71" name="Line 542">
            <a:extLst>
              <a:ext uri="{FF2B5EF4-FFF2-40B4-BE49-F238E27FC236}">
                <a16:creationId xmlns:a16="http://schemas.microsoft.com/office/drawing/2014/main" id="{2130E1A2-0972-4A63-A1D7-DED8EC90142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2" name="Line 543">
            <a:extLst>
              <a:ext uri="{FF2B5EF4-FFF2-40B4-BE49-F238E27FC236}">
                <a16:creationId xmlns:a16="http://schemas.microsoft.com/office/drawing/2014/main" id="{6232740E-A17A-412C-8E19-B3C637BEB35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3" name="Line 544">
            <a:extLst>
              <a:ext uri="{FF2B5EF4-FFF2-40B4-BE49-F238E27FC236}">
                <a16:creationId xmlns:a16="http://schemas.microsoft.com/office/drawing/2014/main" id="{8BEB6607-C5D2-4657-B71E-1A47E555460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74" name="Group 545">
          <a:extLst>
            <a:ext uri="{FF2B5EF4-FFF2-40B4-BE49-F238E27FC236}">
              <a16:creationId xmlns:a16="http://schemas.microsoft.com/office/drawing/2014/main" id="{E9C6BCE8-431E-489B-9CAB-5E5C688B2BE5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75" name="Line 546">
            <a:extLst>
              <a:ext uri="{FF2B5EF4-FFF2-40B4-BE49-F238E27FC236}">
                <a16:creationId xmlns:a16="http://schemas.microsoft.com/office/drawing/2014/main" id="{BD0DE0AC-A6CA-458E-A737-2EC5C5404E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6" name="Line 547">
            <a:extLst>
              <a:ext uri="{FF2B5EF4-FFF2-40B4-BE49-F238E27FC236}">
                <a16:creationId xmlns:a16="http://schemas.microsoft.com/office/drawing/2014/main" id="{02917E2E-EE43-4105-AFA7-E75196CA04E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7" name="Line 548">
            <a:extLst>
              <a:ext uri="{FF2B5EF4-FFF2-40B4-BE49-F238E27FC236}">
                <a16:creationId xmlns:a16="http://schemas.microsoft.com/office/drawing/2014/main" id="{37223782-CDFD-4351-9B74-5B4D6784A1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78" name="Group 549">
          <a:extLst>
            <a:ext uri="{FF2B5EF4-FFF2-40B4-BE49-F238E27FC236}">
              <a16:creationId xmlns:a16="http://schemas.microsoft.com/office/drawing/2014/main" id="{28A6493C-3636-48A4-8382-B63AA38CE26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79" name="Line 550">
            <a:extLst>
              <a:ext uri="{FF2B5EF4-FFF2-40B4-BE49-F238E27FC236}">
                <a16:creationId xmlns:a16="http://schemas.microsoft.com/office/drawing/2014/main" id="{C2ABA78E-22D2-4F7D-93D3-618277D8D66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0" name="Line 551">
            <a:extLst>
              <a:ext uri="{FF2B5EF4-FFF2-40B4-BE49-F238E27FC236}">
                <a16:creationId xmlns:a16="http://schemas.microsoft.com/office/drawing/2014/main" id="{6756C5F6-EB1F-4953-A612-B36B9C3CE0F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1" name="Line 552">
            <a:extLst>
              <a:ext uri="{FF2B5EF4-FFF2-40B4-BE49-F238E27FC236}">
                <a16:creationId xmlns:a16="http://schemas.microsoft.com/office/drawing/2014/main" id="{1079240A-AB08-4A3D-9F58-84EC5704D43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82" name="Group 553">
          <a:extLst>
            <a:ext uri="{FF2B5EF4-FFF2-40B4-BE49-F238E27FC236}">
              <a16:creationId xmlns:a16="http://schemas.microsoft.com/office/drawing/2014/main" id="{159827EC-ADBC-43BD-B888-CBCC4A6EA121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83" name="Line 554">
            <a:extLst>
              <a:ext uri="{FF2B5EF4-FFF2-40B4-BE49-F238E27FC236}">
                <a16:creationId xmlns:a16="http://schemas.microsoft.com/office/drawing/2014/main" id="{F5A42DE6-E2A2-46BB-B690-D161FBB393D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4" name="Line 555">
            <a:extLst>
              <a:ext uri="{FF2B5EF4-FFF2-40B4-BE49-F238E27FC236}">
                <a16:creationId xmlns:a16="http://schemas.microsoft.com/office/drawing/2014/main" id="{A844E425-3F93-40FE-8414-F357CC9AF42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5" name="Line 556">
            <a:extLst>
              <a:ext uri="{FF2B5EF4-FFF2-40B4-BE49-F238E27FC236}">
                <a16:creationId xmlns:a16="http://schemas.microsoft.com/office/drawing/2014/main" id="{CF2862B1-3A71-4F94-A94A-BE60CD44665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86" name="Group 557">
          <a:extLst>
            <a:ext uri="{FF2B5EF4-FFF2-40B4-BE49-F238E27FC236}">
              <a16:creationId xmlns:a16="http://schemas.microsoft.com/office/drawing/2014/main" id="{0C245733-608E-43DE-94AF-9133FF2B0778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87" name="Line 558">
            <a:extLst>
              <a:ext uri="{FF2B5EF4-FFF2-40B4-BE49-F238E27FC236}">
                <a16:creationId xmlns:a16="http://schemas.microsoft.com/office/drawing/2014/main" id="{CC4D95C2-9B29-47B1-8607-A83A7C5EE01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8" name="Line 559">
            <a:extLst>
              <a:ext uri="{FF2B5EF4-FFF2-40B4-BE49-F238E27FC236}">
                <a16:creationId xmlns:a16="http://schemas.microsoft.com/office/drawing/2014/main" id="{D5B7814F-989D-4D45-8D3C-8228B02126C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9" name="Line 560">
            <a:extLst>
              <a:ext uri="{FF2B5EF4-FFF2-40B4-BE49-F238E27FC236}">
                <a16:creationId xmlns:a16="http://schemas.microsoft.com/office/drawing/2014/main" id="{3872FD9D-8F3E-4A4D-A423-982047DBF88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90" name="Group 561">
          <a:extLst>
            <a:ext uri="{FF2B5EF4-FFF2-40B4-BE49-F238E27FC236}">
              <a16:creationId xmlns:a16="http://schemas.microsoft.com/office/drawing/2014/main" id="{D72FC6F1-C0E0-4C01-A49B-C28A58EF8E39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91" name="Line 562">
            <a:extLst>
              <a:ext uri="{FF2B5EF4-FFF2-40B4-BE49-F238E27FC236}">
                <a16:creationId xmlns:a16="http://schemas.microsoft.com/office/drawing/2014/main" id="{02D6993A-4CEF-4301-835C-B373F9D4BFD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2" name="Line 563">
            <a:extLst>
              <a:ext uri="{FF2B5EF4-FFF2-40B4-BE49-F238E27FC236}">
                <a16:creationId xmlns:a16="http://schemas.microsoft.com/office/drawing/2014/main" id="{AB9ED854-985C-4204-BC03-39096646DEB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3" name="Line 564">
            <a:extLst>
              <a:ext uri="{FF2B5EF4-FFF2-40B4-BE49-F238E27FC236}">
                <a16:creationId xmlns:a16="http://schemas.microsoft.com/office/drawing/2014/main" id="{5B0F5170-16F3-404E-BFE7-70847D06B1B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94" name="Group 565">
          <a:extLst>
            <a:ext uri="{FF2B5EF4-FFF2-40B4-BE49-F238E27FC236}">
              <a16:creationId xmlns:a16="http://schemas.microsoft.com/office/drawing/2014/main" id="{3B38B889-7671-43EE-B14A-2D75C5CFA214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95" name="Line 566">
            <a:extLst>
              <a:ext uri="{FF2B5EF4-FFF2-40B4-BE49-F238E27FC236}">
                <a16:creationId xmlns:a16="http://schemas.microsoft.com/office/drawing/2014/main" id="{964FDA37-1C89-4F68-88CA-69BCE1C46E4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6" name="Line 567">
            <a:extLst>
              <a:ext uri="{FF2B5EF4-FFF2-40B4-BE49-F238E27FC236}">
                <a16:creationId xmlns:a16="http://schemas.microsoft.com/office/drawing/2014/main" id="{40122FFE-EC69-43A7-A7B3-DE7B1AD081F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7" name="Line 568">
            <a:extLst>
              <a:ext uri="{FF2B5EF4-FFF2-40B4-BE49-F238E27FC236}">
                <a16:creationId xmlns:a16="http://schemas.microsoft.com/office/drawing/2014/main" id="{CC86C9D9-EDBB-44BF-88CD-0ED6FFCBB71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298" name="Group 569">
          <a:extLst>
            <a:ext uri="{FF2B5EF4-FFF2-40B4-BE49-F238E27FC236}">
              <a16:creationId xmlns:a16="http://schemas.microsoft.com/office/drawing/2014/main" id="{1D6D4535-2FB4-4A91-929C-26F39BB2228F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299" name="Line 570">
            <a:extLst>
              <a:ext uri="{FF2B5EF4-FFF2-40B4-BE49-F238E27FC236}">
                <a16:creationId xmlns:a16="http://schemas.microsoft.com/office/drawing/2014/main" id="{2ACC5F03-552A-47D8-A3E1-32B82A4FAA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0" name="Line 571">
            <a:extLst>
              <a:ext uri="{FF2B5EF4-FFF2-40B4-BE49-F238E27FC236}">
                <a16:creationId xmlns:a16="http://schemas.microsoft.com/office/drawing/2014/main" id="{E9F28F12-4AA8-45C9-9F1F-B6FDA1C10F6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1" name="Line 572">
            <a:extLst>
              <a:ext uri="{FF2B5EF4-FFF2-40B4-BE49-F238E27FC236}">
                <a16:creationId xmlns:a16="http://schemas.microsoft.com/office/drawing/2014/main" id="{C3EBF5B3-AE7E-4AB1-8980-BA29B79E214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grpSp>
      <xdr:nvGrpSpPr>
        <xdr:cNvPr id="2302" name="Group 573">
          <a:extLst>
            <a:ext uri="{FF2B5EF4-FFF2-40B4-BE49-F238E27FC236}">
              <a16:creationId xmlns:a16="http://schemas.microsoft.com/office/drawing/2014/main" id="{5271AA59-CFC9-445E-973B-B5A0B6A321F7}"/>
            </a:ext>
          </a:extLst>
        </xdr:cNvPr>
        <xdr:cNvGrpSpPr>
          <a:grpSpLocks/>
        </xdr:cNvGrpSpPr>
      </xdr:nvGrpSpPr>
      <xdr:grpSpPr bwMode="auto">
        <a:xfrm>
          <a:off x="3718560" y="10355580"/>
          <a:ext cx="0" cy="0"/>
          <a:chOff x="63" y="1010"/>
          <a:chExt cx="31" cy="69"/>
        </a:xfrm>
      </xdr:grpSpPr>
      <xdr:sp macro="" textlink="">
        <xdr:nvSpPr>
          <xdr:cNvPr id="2303" name="Line 574">
            <a:extLst>
              <a:ext uri="{FF2B5EF4-FFF2-40B4-BE49-F238E27FC236}">
                <a16:creationId xmlns:a16="http://schemas.microsoft.com/office/drawing/2014/main" id="{78C3C746-FE1F-4C6F-A0BD-CA2ADC96110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4" name="Line 575">
            <a:extLst>
              <a:ext uri="{FF2B5EF4-FFF2-40B4-BE49-F238E27FC236}">
                <a16:creationId xmlns:a16="http://schemas.microsoft.com/office/drawing/2014/main" id="{2AE583A1-F3DA-4E4C-935B-6FC9FF38318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5" name="Line 576">
            <a:extLst>
              <a:ext uri="{FF2B5EF4-FFF2-40B4-BE49-F238E27FC236}">
                <a16:creationId xmlns:a16="http://schemas.microsoft.com/office/drawing/2014/main" id="{1C50F351-71B1-443E-89BA-D4DE864C40D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6E4C1-CF26-4E5F-A8E8-654AF0F64A86}">
  <dimension ref="A2:C40"/>
  <sheetViews>
    <sheetView topLeftCell="A10" workbookViewId="0">
      <selection activeCell="A32" sqref="A32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96" t="s">
        <v>0</v>
      </c>
    </row>
    <row r="3" spans="1:3" x14ac:dyDescent="0.2">
      <c r="A3" s="96"/>
      <c r="B3" s="3"/>
      <c r="C3" s="3"/>
    </row>
    <row r="4" spans="1:3" x14ac:dyDescent="0.2">
      <c r="B4" s="116" t="s">
        <v>1</v>
      </c>
      <c r="C4" s="116"/>
    </row>
    <row r="5" spans="1:3" x14ac:dyDescent="0.2">
      <c r="A5" s="96"/>
      <c r="B5" s="96"/>
      <c r="C5" s="96"/>
    </row>
    <row r="6" spans="1:3" x14ac:dyDescent="0.2">
      <c r="C6" s="95" t="s">
        <v>2</v>
      </c>
    </row>
    <row r="8" spans="1:3" x14ac:dyDescent="0.2">
      <c r="B8" s="117" t="s">
        <v>3</v>
      </c>
      <c r="C8" s="117"/>
    </row>
    <row r="11" spans="1:3" x14ac:dyDescent="0.2">
      <c r="B11" s="96" t="s">
        <v>4</v>
      </c>
    </row>
    <row r="12" spans="1:3" x14ac:dyDescent="0.2">
      <c r="B12" s="94" t="s">
        <v>52</v>
      </c>
    </row>
    <row r="13" spans="1:3" ht="20.399999999999999" x14ac:dyDescent="0.2">
      <c r="A13" s="95" t="s">
        <v>5</v>
      </c>
      <c r="B13" s="78" t="s">
        <v>55</v>
      </c>
      <c r="C13" s="78"/>
    </row>
    <row r="14" spans="1:3" ht="20.399999999999999" x14ac:dyDescent="0.2">
      <c r="A14" s="95" t="s">
        <v>6</v>
      </c>
      <c r="B14" s="78" t="s">
        <v>56</v>
      </c>
      <c r="C14" s="78"/>
    </row>
    <row r="15" spans="1:3" x14ac:dyDescent="0.2">
      <c r="A15" s="95" t="s">
        <v>7</v>
      </c>
      <c r="B15" s="77" t="s">
        <v>57</v>
      </c>
      <c r="C15" s="77"/>
    </row>
    <row r="16" spans="1:3" x14ac:dyDescent="0.2">
      <c r="A16" s="95" t="s">
        <v>8</v>
      </c>
      <c r="B16" s="76"/>
      <c r="C16" s="76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80">
        <v>1</v>
      </c>
      <c r="B19" s="98" t="s">
        <v>56</v>
      </c>
      <c r="C19" s="9">
        <f>'Kops a'!E27</f>
        <v>0</v>
      </c>
    </row>
    <row r="20" spans="1:3" x14ac:dyDescent="0.2">
      <c r="A20" s="81"/>
      <c r="B20" s="82"/>
      <c r="C20" s="10"/>
    </row>
    <row r="21" spans="1:3" x14ac:dyDescent="0.2">
      <c r="A21" s="83"/>
      <c r="B21" s="8"/>
      <c r="C21" s="10"/>
    </row>
    <row r="22" spans="1:3" x14ac:dyDescent="0.2">
      <c r="A22" s="83"/>
      <c r="B22" s="8"/>
      <c r="C22" s="10"/>
    </row>
    <row r="23" spans="1:3" x14ac:dyDescent="0.2">
      <c r="A23" s="83"/>
      <c r="B23" s="8"/>
      <c r="C23" s="10"/>
    </row>
    <row r="24" spans="1:3" x14ac:dyDescent="0.2">
      <c r="A24" s="83"/>
      <c r="B24" s="8"/>
      <c r="C24" s="10"/>
    </row>
    <row r="25" spans="1:3" ht="10.8" thickBot="1" x14ac:dyDescent="0.25">
      <c r="A25" s="84"/>
      <c r="B25" s="53"/>
      <c r="C25" s="54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97"/>
      <c r="C27" s="15"/>
    </row>
    <row r="28" spans="1:3" ht="10.8" thickBot="1" x14ac:dyDescent="0.25">
      <c r="A28" s="118" t="s">
        <v>13</v>
      </c>
      <c r="B28" s="119"/>
      <c r="C28" s="16">
        <f>ROUND(C26*21%,2)</f>
        <v>0</v>
      </c>
    </row>
    <row r="29" spans="1:3" x14ac:dyDescent="0.2">
      <c r="A29" s="106"/>
      <c r="B29" s="107" t="s">
        <v>451</v>
      </c>
      <c r="C29" s="108">
        <f>C28+C26</f>
        <v>0</v>
      </c>
    </row>
    <row r="30" spans="1:3" x14ac:dyDescent="0.2">
      <c r="A30" s="109" t="s">
        <v>452</v>
      </c>
      <c r="B30" s="110"/>
      <c r="C30" s="111"/>
    </row>
    <row r="31" spans="1:3" x14ac:dyDescent="0.2">
      <c r="A31" s="109" t="s">
        <v>455</v>
      </c>
      <c r="B31" s="110"/>
      <c r="C31" s="112">
        <f>ROUND(C26*1.5%,2)</f>
        <v>0</v>
      </c>
    </row>
    <row r="32" spans="1:3" ht="10.8" thickBot="1" x14ac:dyDescent="0.25">
      <c r="A32" s="113" t="s">
        <v>456</v>
      </c>
      <c r="B32" s="114"/>
      <c r="C32" s="115">
        <f>ROUND(C26*1%,2)</f>
        <v>0</v>
      </c>
    </row>
    <row r="35" spans="1:3" x14ac:dyDescent="0.2">
      <c r="A35" s="1" t="s">
        <v>14</v>
      </c>
      <c r="B35" s="120"/>
      <c r="C35" s="120"/>
    </row>
    <row r="36" spans="1:3" x14ac:dyDescent="0.2">
      <c r="B36" s="121" t="s">
        <v>15</v>
      </c>
      <c r="C36" s="121"/>
    </row>
    <row r="38" spans="1:3" x14ac:dyDescent="0.2">
      <c r="A38" s="1" t="s">
        <v>53</v>
      </c>
      <c r="B38" s="17"/>
      <c r="C38" s="17"/>
    </row>
    <row r="39" spans="1:3" x14ac:dyDescent="0.2">
      <c r="A39" s="17"/>
      <c r="B39" s="17"/>
      <c r="C39" s="17"/>
    </row>
    <row r="40" spans="1:3" x14ac:dyDescent="0.2">
      <c r="A40" s="1" t="s">
        <v>453</v>
      </c>
    </row>
  </sheetData>
  <mergeCells count="5">
    <mergeCell ref="B4:C4"/>
    <mergeCell ref="B8:C8"/>
    <mergeCell ref="A28:B28"/>
    <mergeCell ref="B35:C35"/>
    <mergeCell ref="B36:C36"/>
  </mergeCells>
  <conditionalFormatting sqref="C19 C26 C28">
    <cfRule type="cellIs" dxfId="208" priority="8" operator="equal">
      <formula>0</formula>
    </cfRule>
  </conditionalFormatting>
  <conditionalFormatting sqref="B13:B16">
    <cfRule type="cellIs" dxfId="207" priority="7" operator="equal">
      <formula>0</formula>
    </cfRule>
  </conditionalFormatting>
  <conditionalFormatting sqref="B19">
    <cfRule type="cellIs" dxfId="206" priority="6" operator="equal">
      <formula>0</formula>
    </cfRule>
  </conditionalFormatting>
  <conditionalFormatting sqref="B38">
    <cfRule type="cellIs" dxfId="205" priority="5" operator="equal">
      <formula>0</formula>
    </cfRule>
  </conditionalFormatting>
  <conditionalFormatting sqref="B35:C35">
    <cfRule type="cellIs" dxfId="204" priority="4" operator="equal">
      <formula>0</formula>
    </cfRule>
  </conditionalFormatting>
  <conditionalFormatting sqref="A19">
    <cfRule type="cellIs" dxfId="203" priority="3" operator="equal">
      <formula>0</formula>
    </cfRule>
  </conditionalFormatting>
  <conditionalFormatting sqref="A40">
    <cfRule type="containsText" dxfId="202" priority="2" operator="containsText" text="Tāme sastādīta 20__. gada __. _________">
      <formula>NOT(ISERROR(SEARCH("Tāme sastādīta 20__. gada __. _________",A40)))</formula>
    </cfRule>
  </conditionalFormatting>
  <conditionalFormatting sqref="C29:C32">
    <cfRule type="cellIs" dxfId="201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85"/>
  <sheetViews>
    <sheetView topLeftCell="A52" workbookViewId="0">
      <selection activeCell="A73" sqref="A73:K73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0" t="s">
        <v>373</v>
      </c>
      <c r="D2" s="170"/>
      <c r="E2" s="170"/>
      <c r="F2" s="170"/>
      <c r="G2" s="170"/>
      <c r="H2" s="170"/>
      <c r="I2" s="170"/>
      <c r="J2" s="29"/>
    </row>
    <row r="3" spans="1:16" x14ac:dyDescent="0.2">
      <c r="A3" s="30"/>
      <c r="B3" s="30"/>
      <c r="C3" s="160" t="s">
        <v>17</v>
      </c>
      <c r="D3" s="160"/>
      <c r="E3" s="160"/>
      <c r="F3" s="160"/>
      <c r="G3" s="160"/>
      <c r="H3" s="160"/>
      <c r="I3" s="160"/>
      <c r="J3" s="30"/>
    </row>
    <row r="4" spans="1:16" x14ac:dyDescent="0.2">
      <c r="A4" s="30"/>
      <c r="B4" s="30"/>
      <c r="C4" s="171" t="s">
        <v>52</v>
      </c>
      <c r="D4" s="171"/>
      <c r="E4" s="171"/>
      <c r="F4" s="171"/>
      <c r="G4" s="171"/>
      <c r="H4" s="171"/>
      <c r="I4" s="171"/>
      <c r="J4" s="30"/>
    </row>
    <row r="5" spans="1:16" x14ac:dyDescent="0.2">
      <c r="A5" s="23"/>
      <c r="B5" s="23"/>
      <c r="C5" s="27" t="s">
        <v>5</v>
      </c>
      <c r="D5" s="183" t="str">
        <f>'Kops a'!D6</f>
        <v>Daudzdzīvokļu dzīvojamās mājas vienkāršotas fasādes atjaunošana</v>
      </c>
      <c r="E5" s="183"/>
      <c r="F5" s="183"/>
      <c r="G5" s="183"/>
      <c r="H5" s="183"/>
      <c r="I5" s="183"/>
      <c r="J5" s="183"/>
      <c r="K5" s="183"/>
      <c r="L5" s="183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3" t="str">
        <f>'Kops a'!D7</f>
        <v>Daudzdzīvokļu dzīvojamās mājas, Mātera iela 53, Jelgava vienkāršotas fasādes atjaunošana</v>
      </c>
      <c r="E6" s="183"/>
      <c r="F6" s="183"/>
      <c r="G6" s="183"/>
      <c r="H6" s="183"/>
      <c r="I6" s="183"/>
      <c r="J6" s="183"/>
      <c r="K6" s="183"/>
      <c r="L6" s="18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3" t="str">
        <f>'Kops a'!D8</f>
        <v>Mātera iela 53, Jelgava</v>
      </c>
      <c r="E7" s="183"/>
      <c r="F7" s="183"/>
      <c r="G7" s="183"/>
      <c r="H7" s="183"/>
      <c r="I7" s="183"/>
      <c r="J7" s="183"/>
      <c r="K7" s="183"/>
      <c r="L7" s="18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3">
        <f>'Kops a'!D9</f>
        <v>0</v>
      </c>
      <c r="E8" s="183"/>
      <c r="F8" s="183"/>
      <c r="G8" s="183"/>
      <c r="H8" s="183"/>
      <c r="I8" s="183"/>
      <c r="J8" s="183"/>
      <c r="K8" s="183"/>
      <c r="L8" s="183"/>
      <c r="M8" s="17"/>
      <c r="N8" s="17"/>
      <c r="O8" s="17"/>
      <c r="P8" s="17"/>
    </row>
    <row r="9" spans="1:16" ht="11.25" customHeight="1" x14ac:dyDescent="0.2">
      <c r="A9" s="169" t="s">
        <v>153</v>
      </c>
      <c r="B9" s="169"/>
      <c r="C9" s="169"/>
      <c r="D9" s="169"/>
      <c r="E9" s="169"/>
      <c r="F9" s="169"/>
      <c r="G9" s="169"/>
      <c r="H9" s="169"/>
      <c r="I9" s="169"/>
      <c r="J9" s="175" t="s">
        <v>39</v>
      </c>
      <c r="K9" s="175"/>
      <c r="L9" s="175"/>
      <c r="M9" s="175"/>
      <c r="N9" s="182">
        <f>P73</f>
        <v>0</v>
      </c>
      <c r="O9" s="18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A79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8" t="s">
        <v>23</v>
      </c>
      <c r="B12" s="177" t="s">
        <v>40</v>
      </c>
      <c r="C12" s="173" t="s">
        <v>41</v>
      </c>
      <c r="D12" s="180" t="s">
        <v>42</v>
      </c>
      <c r="E12" s="163" t="s">
        <v>43</v>
      </c>
      <c r="F12" s="172" t="s">
        <v>44</v>
      </c>
      <c r="G12" s="173"/>
      <c r="H12" s="173"/>
      <c r="I12" s="173"/>
      <c r="J12" s="173"/>
      <c r="K12" s="174"/>
      <c r="L12" s="172" t="s">
        <v>45</v>
      </c>
      <c r="M12" s="173"/>
      <c r="N12" s="173"/>
      <c r="O12" s="173"/>
      <c r="P12" s="174"/>
    </row>
    <row r="13" spans="1:16" ht="126.75" customHeight="1" thickBot="1" x14ac:dyDescent="0.25">
      <c r="A13" s="176"/>
      <c r="B13" s="178"/>
      <c r="C13" s="179"/>
      <c r="D13" s="181"/>
      <c r="E13" s="16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39"/>
      <c r="C14" s="99" t="s">
        <v>59</v>
      </c>
      <c r="D14" s="25"/>
      <c r="E14" s="102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47" t="s">
        <v>326</v>
      </c>
      <c r="D15" s="25" t="s">
        <v>69</v>
      </c>
      <c r="E15" s="102">
        <v>1</v>
      </c>
      <c r="F15" s="67"/>
      <c r="G15" s="64"/>
      <c r="H15" s="48">
        <f>ROUND(F15*G15,2)</f>
        <v>0</v>
      </c>
      <c r="I15" s="64"/>
      <c r="J15" s="64">
        <f>ROUND(H15*0.06,2)</f>
        <v>0</v>
      </c>
      <c r="K15" s="49">
        <f t="shared" ref="K15:K72" si="0">SUM(H15:J15)</f>
        <v>0</v>
      </c>
      <c r="L15" s="50">
        <f t="shared" ref="L15:L72" si="1">ROUND(E15*F15,2)</f>
        <v>0</v>
      </c>
      <c r="M15" s="48">
        <f t="shared" ref="M15:M72" si="2">ROUND(H15*E15,2)</f>
        <v>0</v>
      </c>
      <c r="N15" s="48">
        <f t="shared" ref="N15:N72" si="3">ROUND(I15*E15,2)</f>
        <v>0</v>
      </c>
      <c r="O15" s="48">
        <f t="shared" ref="O15:O72" si="4">ROUND(J15*E15,2)</f>
        <v>0</v>
      </c>
      <c r="P15" s="49">
        <f t="shared" ref="P15:P72" si="5">SUM(M15:O15)</f>
        <v>0</v>
      </c>
    </row>
    <row r="16" spans="1:16" x14ac:dyDescent="0.2">
      <c r="A16" s="101">
        <v>2</v>
      </c>
      <c r="B16" s="39"/>
      <c r="C16" s="99" t="s">
        <v>327</v>
      </c>
      <c r="D16" s="25"/>
      <c r="E16" s="102"/>
      <c r="F16" s="67"/>
      <c r="G16" s="64"/>
      <c r="H16" s="48"/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ht="20.399999999999999" x14ac:dyDescent="0.2">
      <c r="A17" s="38">
        <v>1</v>
      </c>
      <c r="B17" s="39"/>
      <c r="C17" s="47" t="s">
        <v>328</v>
      </c>
      <c r="D17" s="25" t="s">
        <v>65</v>
      </c>
      <c r="E17" s="102">
        <v>1214</v>
      </c>
      <c r="F17" s="67"/>
      <c r="G17" s="64"/>
      <c r="H17" s="48">
        <f t="shared" ref="H17:H72" si="6">ROUND(F17*G17,2)</f>
        <v>0</v>
      </c>
      <c r="I17" s="64"/>
      <c r="J17" s="64">
        <f>ROUND(H17*0.06,2)</f>
        <v>0</v>
      </c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ht="20.399999999999999" x14ac:dyDescent="0.2">
      <c r="A18" s="38">
        <v>2</v>
      </c>
      <c r="B18" s="39"/>
      <c r="C18" s="47" t="s">
        <v>329</v>
      </c>
      <c r="D18" s="25" t="s">
        <v>65</v>
      </c>
      <c r="E18" s="102">
        <v>139</v>
      </c>
      <c r="F18" s="67"/>
      <c r="G18" s="64"/>
      <c r="H18" s="48">
        <f t="shared" si="6"/>
        <v>0</v>
      </c>
      <c r="I18" s="64"/>
      <c r="J18" s="64">
        <f t="shared" ref="J18:J23" si="7">ROUND(H18*0.06,2)</f>
        <v>0</v>
      </c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20.399999999999999" x14ac:dyDescent="0.2">
      <c r="A19" s="38">
        <v>3</v>
      </c>
      <c r="B19" s="39"/>
      <c r="C19" s="47" t="s">
        <v>330</v>
      </c>
      <c r="D19" s="25" t="s">
        <v>65</v>
      </c>
      <c r="E19" s="102">
        <v>79</v>
      </c>
      <c r="F19" s="67"/>
      <c r="G19" s="64"/>
      <c r="H19" s="48">
        <f t="shared" si="6"/>
        <v>0</v>
      </c>
      <c r="I19" s="64"/>
      <c r="J19" s="64">
        <f t="shared" si="7"/>
        <v>0</v>
      </c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ht="20.399999999999999" x14ac:dyDescent="0.2">
      <c r="A20" s="38">
        <v>4</v>
      </c>
      <c r="B20" s="39"/>
      <c r="C20" s="47" t="s">
        <v>331</v>
      </c>
      <c r="D20" s="25" t="s">
        <v>65</v>
      </c>
      <c r="E20" s="102">
        <v>133</v>
      </c>
      <c r="F20" s="67"/>
      <c r="G20" s="64"/>
      <c r="H20" s="48">
        <f t="shared" si="6"/>
        <v>0</v>
      </c>
      <c r="I20" s="64"/>
      <c r="J20" s="64">
        <f t="shared" si="7"/>
        <v>0</v>
      </c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ht="20.399999999999999" x14ac:dyDescent="0.2">
      <c r="A21" s="38">
        <v>5</v>
      </c>
      <c r="B21" s="39"/>
      <c r="C21" s="47" t="s">
        <v>332</v>
      </c>
      <c r="D21" s="25" t="s">
        <v>65</v>
      </c>
      <c r="E21" s="102">
        <v>93</v>
      </c>
      <c r="F21" s="67"/>
      <c r="G21" s="64"/>
      <c r="H21" s="48">
        <f t="shared" si="6"/>
        <v>0</v>
      </c>
      <c r="I21" s="64"/>
      <c r="J21" s="64">
        <f t="shared" si="7"/>
        <v>0</v>
      </c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ht="20.399999999999999" x14ac:dyDescent="0.2">
      <c r="A22" s="38">
        <v>6</v>
      </c>
      <c r="B22" s="39"/>
      <c r="C22" s="47" t="s">
        <v>333</v>
      </c>
      <c r="D22" s="25" t="s">
        <v>65</v>
      </c>
      <c r="E22" s="102">
        <v>24</v>
      </c>
      <c r="F22" s="67"/>
      <c r="G22" s="64"/>
      <c r="H22" s="48">
        <f t="shared" si="6"/>
        <v>0</v>
      </c>
      <c r="I22" s="64"/>
      <c r="J22" s="64">
        <f t="shared" si="7"/>
        <v>0</v>
      </c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20.399999999999999" x14ac:dyDescent="0.2">
      <c r="A23" s="38">
        <v>7</v>
      </c>
      <c r="B23" s="39"/>
      <c r="C23" s="47" t="s">
        <v>334</v>
      </c>
      <c r="D23" s="25" t="s">
        <v>65</v>
      </c>
      <c r="E23" s="102">
        <v>5</v>
      </c>
      <c r="F23" s="67"/>
      <c r="G23" s="64"/>
      <c r="H23" s="48">
        <f t="shared" si="6"/>
        <v>0</v>
      </c>
      <c r="I23" s="64"/>
      <c r="J23" s="64">
        <f t="shared" si="7"/>
        <v>0</v>
      </c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ht="20.399999999999999" x14ac:dyDescent="0.2">
      <c r="A24" s="38">
        <v>8</v>
      </c>
      <c r="B24" s="39"/>
      <c r="C24" s="47" t="s">
        <v>335</v>
      </c>
      <c r="D24" s="25" t="s">
        <v>69</v>
      </c>
      <c r="E24" s="102">
        <v>1</v>
      </c>
      <c r="F24" s="67"/>
      <c r="G24" s="64"/>
      <c r="H24" s="48"/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0.399999999999999" x14ac:dyDescent="0.2">
      <c r="A25" s="38">
        <v>9</v>
      </c>
      <c r="B25" s="39"/>
      <c r="C25" s="47" t="s">
        <v>336</v>
      </c>
      <c r="D25" s="25" t="s">
        <v>312</v>
      </c>
      <c r="E25" s="102">
        <v>1</v>
      </c>
      <c r="F25" s="67"/>
      <c r="G25" s="64"/>
      <c r="H25" s="48">
        <f t="shared" ref="H25" si="8">ROUND(F25*G25,2)</f>
        <v>0</v>
      </c>
      <c r="I25" s="64"/>
      <c r="J25" s="64">
        <f t="shared" ref="J25:J72" si="9">ROUND(H25*0.06,2)</f>
        <v>0</v>
      </c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ht="20.399999999999999" x14ac:dyDescent="0.2">
      <c r="A26" s="38">
        <v>10</v>
      </c>
      <c r="B26" s="39"/>
      <c r="C26" s="47" t="s">
        <v>337</v>
      </c>
      <c r="D26" s="25" t="s">
        <v>312</v>
      </c>
      <c r="E26" s="102">
        <v>1</v>
      </c>
      <c r="F26" s="67"/>
      <c r="G26" s="64"/>
      <c r="H26" s="48">
        <f t="shared" si="6"/>
        <v>0</v>
      </c>
      <c r="I26" s="64"/>
      <c r="J26" s="64">
        <f t="shared" si="9"/>
        <v>0</v>
      </c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ht="20.399999999999999" x14ac:dyDescent="0.2">
      <c r="A27" s="38">
        <v>11</v>
      </c>
      <c r="B27" s="39"/>
      <c r="C27" s="47" t="s">
        <v>338</v>
      </c>
      <c r="D27" s="25" t="s">
        <v>312</v>
      </c>
      <c r="E27" s="102">
        <v>24</v>
      </c>
      <c r="F27" s="67"/>
      <c r="G27" s="64"/>
      <c r="H27" s="48">
        <f t="shared" si="6"/>
        <v>0</v>
      </c>
      <c r="I27" s="64"/>
      <c r="J27" s="64">
        <f t="shared" si="9"/>
        <v>0</v>
      </c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ht="20.399999999999999" x14ac:dyDescent="0.2">
      <c r="A28" s="38">
        <v>12</v>
      </c>
      <c r="B28" s="39"/>
      <c r="C28" s="47" t="s">
        <v>339</v>
      </c>
      <c r="D28" s="25" t="s">
        <v>312</v>
      </c>
      <c r="E28" s="102">
        <v>7</v>
      </c>
      <c r="F28" s="67"/>
      <c r="G28" s="64"/>
      <c r="H28" s="48">
        <f t="shared" si="6"/>
        <v>0</v>
      </c>
      <c r="I28" s="64"/>
      <c r="J28" s="64">
        <f t="shared" si="9"/>
        <v>0</v>
      </c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ht="20.399999999999999" x14ac:dyDescent="0.2">
      <c r="A29" s="38">
        <v>13</v>
      </c>
      <c r="B29" s="39"/>
      <c r="C29" s="47" t="s">
        <v>340</v>
      </c>
      <c r="D29" s="25" t="s">
        <v>312</v>
      </c>
      <c r="E29" s="102">
        <v>2</v>
      </c>
      <c r="F29" s="67"/>
      <c r="G29" s="64"/>
      <c r="H29" s="48">
        <f t="shared" si="6"/>
        <v>0</v>
      </c>
      <c r="I29" s="64"/>
      <c r="J29" s="64">
        <f t="shared" si="9"/>
        <v>0</v>
      </c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ht="20.399999999999999" x14ac:dyDescent="0.2">
      <c r="A30" s="38">
        <v>14</v>
      </c>
      <c r="B30" s="39"/>
      <c r="C30" s="47" t="s">
        <v>341</v>
      </c>
      <c r="D30" s="25" t="s">
        <v>312</v>
      </c>
      <c r="E30" s="102">
        <v>19</v>
      </c>
      <c r="F30" s="67"/>
      <c r="G30" s="64"/>
      <c r="H30" s="48">
        <f t="shared" si="6"/>
        <v>0</v>
      </c>
      <c r="I30" s="64"/>
      <c r="J30" s="64">
        <f t="shared" si="9"/>
        <v>0</v>
      </c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ht="20.399999999999999" x14ac:dyDescent="0.2">
      <c r="A31" s="38">
        <v>15</v>
      </c>
      <c r="B31" s="39"/>
      <c r="C31" s="47" t="s">
        <v>342</v>
      </c>
      <c r="D31" s="25" t="s">
        <v>312</v>
      </c>
      <c r="E31" s="102">
        <v>10</v>
      </c>
      <c r="F31" s="67"/>
      <c r="G31" s="64"/>
      <c r="H31" s="48">
        <f t="shared" si="6"/>
        <v>0</v>
      </c>
      <c r="I31" s="64"/>
      <c r="J31" s="64">
        <f t="shared" si="9"/>
        <v>0</v>
      </c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ht="20.399999999999999" x14ac:dyDescent="0.2">
      <c r="A32" s="38">
        <v>16</v>
      </c>
      <c r="B32" s="39"/>
      <c r="C32" s="47" t="s">
        <v>343</v>
      </c>
      <c r="D32" s="25" t="s">
        <v>312</v>
      </c>
      <c r="E32" s="102">
        <v>8</v>
      </c>
      <c r="F32" s="67"/>
      <c r="G32" s="64"/>
      <c r="H32" s="48">
        <f t="shared" si="6"/>
        <v>0</v>
      </c>
      <c r="I32" s="64"/>
      <c r="J32" s="64">
        <f t="shared" si="9"/>
        <v>0</v>
      </c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ht="20.399999999999999" x14ac:dyDescent="0.2">
      <c r="A33" s="38">
        <v>17</v>
      </c>
      <c r="B33" s="39"/>
      <c r="C33" s="47" t="s">
        <v>344</v>
      </c>
      <c r="D33" s="25" t="s">
        <v>312</v>
      </c>
      <c r="E33" s="102">
        <v>10</v>
      </c>
      <c r="F33" s="67"/>
      <c r="G33" s="64"/>
      <c r="H33" s="48">
        <f t="shared" si="6"/>
        <v>0</v>
      </c>
      <c r="I33" s="64"/>
      <c r="J33" s="64">
        <f t="shared" si="9"/>
        <v>0</v>
      </c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ht="20.399999999999999" x14ac:dyDescent="0.2">
      <c r="A34" s="38">
        <v>18</v>
      </c>
      <c r="B34" s="39"/>
      <c r="C34" s="47" t="s">
        <v>345</v>
      </c>
      <c r="D34" s="25" t="s">
        <v>312</v>
      </c>
      <c r="E34" s="102">
        <v>4</v>
      </c>
      <c r="F34" s="67"/>
      <c r="G34" s="64"/>
      <c r="H34" s="48">
        <f t="shared" si="6"/>
        <v>0</v>
      </c>
      <c r="I34" s="64"/>
      <c r="J34" s="64">
        <f t="shared" si="9"/>
        <v>0</v>
      </c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ht="20.399999999999999" x14ac:dyDescent="0.2">
      <c r="A35" s="38">
        <v>19</v>
      </c>
      <c r="B35" s="39"/>
      <c r="C35" s="47" t="s">
        <v>346</v>
      </c>
      <c r="D35" s="25" t="s">
        <v>312</v>
      </c>
      <c r="E35" s="102">
        <v>14</v>
      </c>
      <c r="F35" s="67"/>
      <c r="G35" s="64"/>
      <c r="H35" s="48">
        <f t="shared" si="6"/>
        <v>0</v>
      </c>
      <c r="I35" s="64"/>
      <c r="J35" s="64">
        <f t="shared" si="9"/>
        <v>0</v>
      </c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0.399999999999999" x14ac:dyDescent="0.2">
      <c r="A36" s="38">
        <v>20</v>
      </c>
      <c r="B36" s="39"/>
      <c r="C36" s="47" t="s">
        <v>347</v>
      </c>
      <c r="D36" s="25" t="s">
        <v>312</v>
      </c>
      <c r="E36" s="102">
        <v>4</v>
      </c>
      <c r="F36" s="67"/>
      <c r="G36" s="64"/>
      <c r="H36" s="48">
        <f t="shared" si="6"/>
        <v>0</v>
      </c>
      <c r="I36" s="64"/>
      <c r="J36" s="64">
        <f t="shared" si="9"/>
        <v>0</v>
      </c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20.399999999999999" x14ac:dyDescent="0.2">
      <c r="A37" s="38">
        <v>21</v>
      </c>
      <c r="B37" s="39"/>
      <c r="C37" s="47" t="s">
        <v>348</v>
      </c>
      <c r="D37" s="25" t="s">
        <v>312</v>
      </c>
      <c r="E37" s="102">
        <v>26</v>
      </c>
      <c r="F37" s="67"/>
      <c r="G37" s="64"/>
      <c r="H37" s="48">
        <f t="shared" si="6"/>
        <v>0</v>
      </c>
      <c r="I37" s="64"/>
      <c r="J37" s="64">
        <f t="shared" si="9"/>
        <v>0</v>
      </c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ht="20.399999999999999" x14ac:dyDescent="0.2">
      <c r="A38" s="38">
        <v>22</v>
      </c>
      <c r="B38" s="39"/>
      <c r="C38" s="47" t="s">
        <v>349</v>
      </c>
      <c r="D38" s="25" t="s">
        <v>312</v>
      </c>
      <c r="E38" s="102">
        <v>8</v>
      </c>
      <c r="F38" s="67"/>
      <c r="G38" s="64"/>
      <c r="H38" s="48">
        <f t="shared" si="6"/>
        <v>0</v>
      </c>
      <c r="I38" s="64"/>
      <c r="J38" s="64">
        <f t="shared" si="9"/>
        <v>0</v>
      </c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ht="20.399999999999999" x14ac:dyDescent="0.2">
      <c r="A39" s="38">
        <v>23</v>
      </c>
      <c r="B39" s="39"/>
      <c r="C39" s="47" t="s">
        <v>350</v>
      </c>
      <c r="D39" s="25" t="s">
        <v>312</v>
      </c>
      <c r="E39" s="102">
        <v>2</v>
      </c>
      <c r="F39" s="67"/>
      <c r="G39" s="64"/>
      <c r="H39" s="48">
        <f t="shared" si="6"/>
        <v>0</v>
      </c>
      <c r="I39" s="64"/>
      <c r="J39" s="64">
        <f t="shared" si="9"/>
        <v>0</v>
      </c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ht="20.399999999999999" x14ac:dyDescent="0.2">
      <c r="A40" s="38">
        <v>24</v>
      </c>
      <c r="B40" s="39"/>
      <c r="C40" s="47" t="s">
        <v>351</v>
      </c>
      <c r="D40" s="25" t="s">
        <v>312</v>
      </c>
      <c r="E40" s="102">
        <v>4</v>
      </c>
      <c r="F40" s="67"/>
      <c r="G40" s="64"/>
      <c r="H40" s="48">
        <f t="shared" si="6"/>
        <v>0</v>
      </c>
      <c r="I40" s="64"/>
      <c r="J40" s="64">
        <f t="shared" si="9"/>
        <v>0</v>
      </c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ht="20.399999999999999" x14ac:dyDescent="0.2">
      <c r="A41" s="38">
        <v>25</v>
      </c>
      <c r="B41" s="39"/>
      <c r="C41" s="47" t="s">
        <v>352</v>
      </c>
      <c r="D41" s="25" t="s">
        <v>312</v>
      </c>
      <c r="E41" s="102">
        <v>3</v>
      </c>
      <c r="F41" s="67"/>
      <c r="G41" s="64"/>
      <c r="H41" s="48">
        <f t="shared" si="6"/>
        <v>0</v>
      </c>
      <c r="I41" s="64"/>
      <c r="J41" s="64">
        <f t="shared" si="9"/>
        <v>0</v>
      </c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30.6" x14ac:dyDescent="0.2">
      <c r="A42" s="38">
        <v>26</v>
      </c>
      <c r="B42" s="39"/>
      <c r="C42" s="47" t="s">
        <v>353</v>
      </c>
      <c r="D42" s="25" t="s">
        <v>312</v>
      </c>
      <c r="E42" s="102">
        <v>147</v>
      </c>
      <c r="F42" s="67"/>
      <c r="G42" s="64"/>
      <c r="H42" s="48">
        <f t="shared" si="6"/>
        <v>0</v>
      </c>
      <c r="I42" s="64"/>
      <c r="J42" s="64">
        <f t="shared" si="9"/>
        <v>0</v>
      </c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ht="20.399999999999999" x14ac:dyDescent="0.2">
      <c r="A43" s="38">
        <v>27</v>
      </c>
      <c r="B43" s="39"/>
      <c r="C43" s="47" t="s">
        <v>385</v>
      </c>
      <c r="D43" s="25" t="s">
        <v>312</v>
      </c>
      <c r="E43" s="102">
        <v>147</v>
      </c>
      <c r="F43" s="67"/>
      <c r="G43" s="64"/>
      <c r="H43" s="48">
        <f t="shared" si="6"/>
        <v>0</v>
      </c>
      <c r="I43" s="64"/>
      <c r="J43" s="64">
        <f t="shared" si="9"/>
        <v>0</v>
      </c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ht="20.399999999999999" x14ac:dyDescent="0.2">
      <c r="A44" s="38">
        <v>28</v>
      </c>
      <c r="B44" s="39"/>
      <c r="C44" s="47" t="s">
        <v>375</v>
      </c>
      <c r="D44" s="25" t="s">
        <v>312</v>
      </c>
      <c r="E44" s="102">
        <v>1</v>
      </c>
      <c r="F44" s="67"/>
      <c r="G44" s="64"/>
      <c r="H44" s="48">
        <f t="shared" si="6"/>
        <v>0</v>
      </c>
      <c r="I44" s="64"/>
      <c r="J44" s="64">
        <f t="shared" si="9"/>
        <v>0</v>
      </c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ht="20.399999999999999" x14ac:dyDescent="0.2">
      <c r="A45" s="38">
        <v>29</v>
      </c>
      <c r="B45" s="39"/>
      <c r="C45" s="47" t="s">
        <v>376</v>
      </c>
      <c r="D45" s="25" t="s">
        <v>312</v>
      </c>
      <c r="E45" s="102">
        <v>1</v>
      </c>
      <c r="F45" s="67"/>
      <c r="G45" s="64"/>
      <c r="H45" s="48">
        <f t="shared" si="6"/>
        <v>0</v>
      </c>
      <c r="I45" s="64"/>
      <c r="J45" s="64">
        <f t="shared" si="9"/>
        <v>0</v>
      </c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ht="20.399999999999999" x14ac:dyDescent="0.2">
      <c r="A46" s="38">
        <v>30</v>
      </c>
      <c r="B46" s="39"/>
      <c r="C46" s="47" t="s">
        <v>377</v>
      </c>
      <c r="D46" s="25" t="s">
        <v>312</v>
      </c>
      <c r="E46" s="102">
        <v>1</v>
      </c>
      <c r="F46" s="67"/>
      <c r="G46" s="64"/>
      <c r="H46" s="48">
        <f t="shared" si="6"/>
        <v>0</v>
      </c>
      <c r="I46" s="64"/>
      <c r="J46" s="64">
        <f t="shared" si="9"/>
        <v>0</v>
      </c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x14ac:dyDescent="0.2">
      <c r="A47" s="38">
        <v>31</v>
      </c>
      <c r="B47" s="39"/>
      <c r="C47" s="47" t="s">
        <v>378</v>
      </c>
      <c r="D47" s="25" t="s">
        <v>312</v>
      </c>
      <c r="E47" s="102">
        <v>34</v>
      </c>
      <c r="F47" s="67"/>
      <c r="G47" s="64"/>
      <c r="H47" s="48">
        <f t="shared" si="6"/>
        <v>0</v>
      </c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x14ac:dyDescent="0.2">
      <c r="A48" s="38">
        <v>32</v>
      </c>
      <c r="B48" s="39"/>
      <c r="C48" s="47" t="s">
        <v>379</v>
      </c>
      <c r="D48" s="25" t="s">
        <v>312</v>
      </c>
      <c r="E48" s="102">
        <v>20</v>
      </c>
      <c r="F48" s="67"/>
      <c r="G48" s="64"/>
      <c r="H48" s="48">
        <f t="shared" si="6"/>
        <v>0</v>
      </c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x14ac:dyDescent="0.2">
      <c r="A49" s="38">
        <v>33</v>
      </c>
      <c r="B49" s="39"/>
      <c r="C49" s="47" t="s">
        <v>380</v>
      </c>
      <c r="D49" s="25" t="s">
        <v>312</v>
      </c>
      <c r="E49" s="102">
        <v>4</v>
      </c>
      <c r="F49" s="67"/>
      <c r="G49" s="64"/>
      <c r="H49" s="48">
        <f t="shared" si="6"/>
        <v>0</v>
      </c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x14ac:dyDescent="0.2">
      <c r="A50" s="38">
        <v>34</v>
      </c>
      <c r="B50" s="39"/>
      <c r="C50" s="47" t="s">
        <v>381</v>
      </c>
      <c r="D50" s="25" t="s">
        <v>312</v>
      </c>
      <c r="E50" s="102">
        <v>2</v>
      </c>
      <c r="F50" s="67"/>
      <c r="G50" s="64"/>
      <c r="H50" s="48">
        <f t="shared" si="6"/>
        <v>0</v>
      </c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x14ac:dyDescent="0.2">
      <c r="A51" s="38">
        <v>35</v>
      </c>
      <c r="B51" s="39"/>
      <c r="C51" s="47" t="s">
        <v>382</v>
      </c>
      <c r="D51" s="25" t="s">
        <v>312</v>
      </c>
      <c r="E51" s="102">
        <v>2</v>
      </c>
      <c r="F51" s="67"/>
      <c r="G51" s="64"/>
      <c r="H51" s="48">
        <f t="shared" si="6"/>
        <v>0</v>
      </c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x14ac:dyDescent="0.2">
      <c r="A52" s="38">
        <v>36</v>
      </c>
      <c r="B52" s="39"/>
      <c r="C52" s="47" t="s">
        <v>383</v>
      </c>
      <c r="D52" s="25" t="s">
        <v>312</v>
      </c>
      <c r="E52" s="102">
        <v>2</v>
      </c>
      <c r="F52" s="67"/>
      <c r="G52" s="64"/>
      <c r="H52" s="48">
        <f t="shared" si="6"/>
        <v>0</v>
      </c>
      <c r="I52" s="64"/>
      <c r="J52" s="64"/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x14ac:dyDescent="0.2">
      <c r="A53" s="38">
        <v>37</v>
      </c>
      <c r="B53" s="39"/>
      <c r="C53" s="47" t="s">
        <v>384</v>
      </c>
      <c r="D53" s="25" t="s">
        <v>312</v>
      </c>
      <c r="E53" s="102">
        <v>78</v>
      </c>
      <c r="F53" s="67"/>
      <c r="G53" s="64"/>
      <c r="H53" s="48">
        <f t="shared" si="6"/>
        <v>0</v>
      </c>
      <c r="I53" s="64"/>
      <c r="J53" s="64"/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ht="30.6" x14ac:dyDescent="0.2">
      <c r="A54" s="38">
        <v>38</v>
      </c>
      <c r="B54" s="39"/>
      <c r="C54" s="47" t="s">
        <v>354</v>
      </c>
      <c r="D54" s="25" t="s">
        <v>65</v>
      </c>
      <c r="E54" s="102">
        <v>240</v>
      </c>
      <c r="F54" s="67"/>
      <c r="G54" s="64"/>
      <c r="H54" s="48">
        <f t="shared" si="6"/>
        <v>0</v>
      </c>
      <c r="I54" s="64"/>
      <c r="J54" s="64"/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ht="30.6" x14ac:dyDescent="0.2">
      <c r="A55" s="38">
        <v>39</v>
      </c>
      <c r="B55" s="39"/>
      <c r="C55" s="47" t="s">
        <v>355</v>
      </c>
      <c r="D55" s="25" t="s">
        <v>65</v>
      </c>
      <c r="E55" s="102">
        <v>62</v>
      </c>
      <c r="F55" s="67"/>
      <c r="G55" s="64"/>
      <c r="H55" s="48">
        <f t="shared" si="6"/>
        <v>0</v>
      </c>
      <c r="I55" s="64"/>
      <c r="J55" s="64"/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ht="30.6" x14ac:dyDescent="0.2">
      <c r="A56" s="38">
        <v>40</v>
      </c>
      <c r="B56" s="39"/>
      <c r="C56" s="47" t="s">
        <v>356</v>
      </c>
      <c r="D56" s="25" t="s">
        <v>65</v>
      </c>
      <c r="E56" s="102">
        <v>135</v>
      </c>
      <c r="F56" s="67"/>
      <c r="G56" s="64"/>
      <c r="H56" s="48">
        <f t="shared" si="6"/>
        <v>0</v>
      </c>
      <c r="I56" s="64"/>
      <c r="J56" s="64"/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ht="30.6" x14ac:dyDescent="0.2">
      <c r="A57" s="38">
        <v>41</v>
      </c>
      <c r="B57" s="39"/>
      <c r="C57" s="47" t="s">
        <v>357</v>
      </c>
      <c r="D57" s="25" t="s">
        <v>65</v>
      </c>
      <c r="E57" s="102">
        <v>120</v>
      </c>
      <c r="F57" s="67"/>
      <c r="G57" s="64"/>
      <c r="H57" s="48">
        <f t="shared" si="6"/>
        <v>0</v>
      </c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ht="30.6" x14ac:dyDescent="0.2">
      <c r="A58" s="38">
        <v>42</v>
      </c>
      <c r="B58" s="39"/>
      <c r="C58" s="47" t="s">
        <v>358</v>
      </c>
      <c r="D58" s="25" t="s">
        <v>65</v>
      </c>
      <c r="E58" s="102">
        <v>5</v>
      </c>
      <c r="F58" s="67"/>
      <c r="G58" s="64"/>
      <c r="H58" s="48">
        <f t="shared" si="6"/>
        <v>0</v>
      </c>
      <c r="I58" s="64"/>
      <c r="J58" s="64"/>
      <c r="K58" s="49">
        <f t="shared" si="0"/>
        <v>0</v>
      </c>
      <c r="L58" s="50">
        <f t="shared" si="1"/>
        <v>0</v>
      </c>
      <c r="M58" s="48">
        <f t="shared" si="2"/>
        <v>0</v>
      </c>
      <c r="N58" s="48">
        <f t="shared" si="3"/>
        <v>0</v>
      </c>
      <c r="O58" s="48">
        <f t="shared" si="4"/>
        <v>0</v>
      </c>
      <c r="P58" s="49">
        <f t="shared" si="5"/>
        <v>0</v>
      </c>
    </row>
    <row r="59" spans="1:16" x14ac:dyDescent="0.2">
      <c r="A59" s="38">
        <v>43</v>
      </c>
      <c r="B59" s="39"/>
      <c r="C59" s="47" t="s">
        <v>359</v>
      </c>
      <c r="D59" s="25" t="s">
        <v>69</v>
      </c>
      <c r="E59" s="102">
        <v>1</v>
      </c>
      <c r="F59" s="67"/>
      <c r="G59" s="64"/>
      <c r="H59" s="48">
        <f t="shared" si="6"/>
        <v>0</v>
      </c>
      <c r="I59" s="64"/>
      <c r="J59" s="64"/>
      <c r="K59" s="49">
        <f t="shared" si="0"/>
        <v>0</v>
      </c>
      <c r="L59" s="50">
        <f t="shared" si="1"/>
        <v>0</v>
      </c>
      <c r="M59" s="48">
        <f t="shared" si="2"/>
        <v>0</v>
      </c>
      <c r="N59" s="48">
        <f t="shared" si="3"/>
        <v>0</v>
      </c>
      <c r="O59" s="48">
        <f t="shared" si="4"/>
        <v>0</v>
      </c>
      <c r="P59" s="49">
        <f t="shared" si="5"/>
        <v>0</v>
      </c>
    </row>
    <row r="60" spans="1:16" x14ac:dyDescent="0.2">
      <c r="A60" s="38">
        <v>44</v>
      </c>
      <c r="B60" s="39"/>
      <c r="C60" s="47" t="s">
        <v>360</v>
      </c>
      <c r="D60" s="25" t="s">
        <v>69</v>
      </c>
      <c r="E60" s="102">
        <v>1</v>
      </c>
      <c r="F60" s="67"/>
      <c r="G60" s="64"/>
      <c r="H60" s="48">
        <f t="shared" si="6"/>
        <v>0</v>
      </c>
      <c r="I60" s="64"/>
      <c r="J60" s="64"/>
      <c r="K60" s="49">
        <f t="shared" si="0"/>
        <v>0</v>
      </c>
      <c r="L60" s="50">
        <f t="shared" si="1"/>
        <v>0</v>
      </c>
      <c r="M60" s="48">
        <f t="shared" si="2"/>
        <v>0</v>
      </c>
      <c r="N60" s="48">
        <f t="shared" si="3"/>
        <v>0</v>
      </c>
      <c r="O60" s="48">
        <f t="shared" si="4"/>
        <v>0</v>
      </c>
      <c r="P60" s="49">
        <f t="shared" si="5"/>
        <v>0</v>
      </c>
    </row>
    <row r="61" spans="1:16" x14ac:dyDescent="0.2">
      <c r="A61" s="38">
        <v>45</v>
      </c>
      <c r="B61" s="39"/>
      <c r="C61" s="47" t="s">
        <v>361</v>
      </c>
      <c r="D61" s="25" t="s">
        <v>69</v>
      </c>
      <c r="E61" s="102">
        <v>1</v>
      </c>
      <c r="F61" s="67"/>
      <c r="G61" s="64"/>
      <c r="H61" s="48">
        <f t="shared" si="6"/>
        <v>0</v>
      </c>
      <c r="I61" s="64"/>
      <c r="J61" s="64"/>
      <c r="K61" s="49">
        <f t="shared" si="0"/>
        <v>0</v>
      </c>
      <c r="L61" s="50">
        <f t="shared" si="1"/>
        <v>0</v>
      </c>
      <c r="M61" s="48">
        <f t="shared" si="2"/>
        <v>0</v>
      </c>
      <c r="N61" s="48">
        <f t="shared" si="3"/>
        <v>0</v>
      </c>
      <c r="O61" s="48">
        <f t="shared" si="4"/>
        <v>0</v>
      </c>
      <c r="P61" s="49">
        <f t="shared" si="5"/>
        <v>0</v>
      </c>
    </row>
    <row r="62" spans="1:16" x14ac:dyDescent="0.2">
      <c r="A62" s="38">
        <v>46</v>
      </c>
      <c r="B62" s="39"/>
      <c r="C62" s="47" t="s">
        <v>362</v>
      </c>
      <c r="D62" s="25" t="s">
        <v>69</v>
      </c>
      <c r="E62" s="102">
        <v>1</v>
      </c>
      <c r="F62" s="67"/>
      <c r="G62" s="64"/>
      <c r="H62" s="48">
        <f t="shared" si="6"/>
        <v>0</v>
      </c>
      <c r="I62" s="64"/>
      <c r="J62" s="64"/>
      <c r="K62" s="49">
        <f t="shared" si="0"/>
        <v>0</v>
      </c>
      <c r="L62" s="50">
        <f t="shared" si="1"/>
        <v>0</v>
      </c>
      <c r="M62" s="48">
        <f t="shared" si="2"/>
        <v>0</v>
      </c>
      <c r="N62" s="48">
        <f t="shared" si="3"/>
        <v>0</v>
      </c>
      <c r="O62" s="48">
        <f t="shared" si="4"/>
        <v>0</v>
      </c>
      <c r="P62" s="49">
        <f t="shared" si="5"/>
        <v>0</v>
      </c>
    </row>
    <row r="63" spans="1:16" x14ac:dyDescent="0.2">
      <c r="A63" s="38">
        <v>47</v>
      </c>
      <c r="B63" s="39"/>
      <c r="C63" s="47" t="s">
        <v>363</v>
      </c>
      <c r="D63" s="25" t="s">
        <v>69</v>
      </c>
      <c r="E63" s="102">
        <v>1</v>
      </c>
      <c r="F63" s="67"/>
      <c r="G63" s="64"/>
      <c r="H63" s="48">
        <f t="shared" si="6"/>
        <v>0</v>
      </c>
      <c r="I63" s="64"/>
      <c r="J63" s="64"/>
      <c r="K63" s="49">
        <f t="shared" si="0"/>
        <v>0</v>
      </c>
      <c r="L63" s="50">
        <f t="shared" si="1"/>
        <v>0</v>
      </c>
      <c r="M63" s="48">
        <f t="shared" si="2"/>
        <v>0</v>
      </c>
      <c r="N63" s="48">
        <f t="shared" si="3"/>
        <v>0</v>
      </c>
      <c r="O63" s="48">
        <f t="shared" si="4"/>
        <v>0</v>
      </c>
      <c r="P63" s="49">
        <f t="shared" si="5"/>
        <v>0</v>
      </c>
    </row>
    <row r="64" spans="1:16" ht="20.399999999999999" x14ac:dyDescent="0.2">
      <c r="A64" s="38">
        <v>48</v>
      </c>
      <c r="B64" s="39"/>
      <c r="C64" s="47" t="s">
        <v>364</v>
      </c>
      <c r="D64" s="25" t="s">
        <v>69</v>
      </c>
      <c r="E64" s="102">
        <v>1</v>
      </c>
      <c r="F64" s="67"/>
      <c r="G64" s="64"/>
      <c r="H64" s="48">
        <f t="shared" si="6"/>
        <v>0</v>
      </c>
      <c r="I64" s="64"/>
      <c r="J64" s="64"/>
      <c r="K64" s="49">
        <f t="shared" si="0"/>
        <v>0</v>
      </c>
      <c r="L64" s="50">
        <f t="shared" si="1"/>
        <v>0</v>
      </c>
      <c r="M64" s="48">
        <f t="shared" si="2"/>
        <v>0</v>
      </c>
      <c r="N64" s="48">
        <f t="shared" si="3"/>
        <v>0</v>
      </c>
      <c r="O64" s="48">
        <f t="shared" si="4"/>
        <v>0</v>
      </c>
      <c r="P64" s="49">
        <f t="shared" si="5"/>
        <v>0</v>
      </c>
    </row>
    <row r="65" spans="1:16" ht="20.399999999999999" x14ac:dyDescent="0.2">
      <c r="A65" s="38">
        <v>49</v>
      </c>
      <c r="B65" s="39"/>
      <c r="C65" s="47" t="s">
        <v>365</v>
      </c>
      <c r="D65" s="25" t="s">
        <v>69</v>
      </c>
      <c r="E65" s="102">
        <v>147</v>
      </c>
      <c r="F65" s="67"/>
      <c r="G65" s="64"/>
      <c r="H65" s="48">
        <f t="shared" si="6"/>
        <v>0</v>
      </c>
      <c r="I65" s="64"/>
      <c r="J65" s="64"/>
      <c r="K65" s="49">
        <f t="shared" si="0"/>
        <v>0</v>
      </c>
      <c r="L65" s="50">
        <f t="shared" si="1"/>
        <v>0</v>
      </c>
      <c r="M65" s="48">
        <f t="shared" si="2"/>
        <v>0</v>
      </c>
      <c r="N65" s="48">
        <f t="shared" si="3"/>
        <v>0</v>
      </c>
      <c r="O65" s="48">
        <f t="shared" si="4"/>
        <v>0</v>
      </c>
      <c r="P65" s="49">
        <f t="shared" si="5"/>
        <v>0</v>
      </c>
    </row>
    <row r="66" spans="1:16" x14ac:dyDescent="0.2">
      <c r="A66" s="38">
        <v>50</v>
      </c>
      <c r="B66" s="39"/>
      <c r="C66" s="47" t="s">
        <v>366</v>
      </c>
      <c r="D66" s="25" t="s">
        <v>69</v>
      </c>
      <c r="E66" s="102">
        <v>147</v>
      </c>
      <c r="F66" s="67"/>
      <c r="G66" s="64"/>
      <c r="H66" s="48">
        <f t="shared" si="6"/>
        <v>0</v>
      </c>
      <c r="I66" s="64"/>
      <c r="J66" s="64">
        <f t="shared" si="9"/>
        <v>0</v>
      </c>
      <c r="K66" s="49">
        <f t="shared" si="0"/>
        <v>0</v>
      </c>
      <c r="L66" s="50">
        <f t="shared" si="1"/>
        <v>0</v>
      </c>
      <c r="M66" s="48">
        <f t="shared" si="2"/>
        <v>0</v>
      </c>
      <c r="N66" s="48">
        <f t="shared" si="3"/>
        <v>0</v>
      </c>
      <c r="O66" s="48">
        <f t="shared" si="4"/>
        <v>0</v>
      </c>
      <c r="P66" s="49">
        <f t="shared" si="5"/>
        <v>0</v>
      </c>
    </row>
    <row r="67" spans="1:16" x14ac:dyDescent="0.2">
      <c r="A67" s="38">
        <v>51</v>
      </c>
      <c r="B67" s="39"/>
      <c r="C67" s="47" t="s">
        <v>367</v>
      </c>
      <c r="D67" s="25" t="s">
        <v>69</v>
      </c>
      <c r="E67" s="102">
        <v>3</v>
      </c>
      <c r="F67" s="67"/>
      <c r="G67" s="64"/>
      <c r="H67" s="48">
        <f t="shared" si="6"/>
        <v>0</v>
      </c>
      <c r="I67" s="64"/>
      <c r="J67" s="64">
        <f t="shared" si="9"/>
        <v>0</v>
      </c>
      <c r="K67" s="49">
        <f t="shared" si="0"/>
        <v>0</v>
      </c>
      <c r="L67" s="50">
        <f t="shared" si="1"/>
        <v>0</v>
      </c>
      <c r="M67" s="48">
        <f t="shared" si="2"/>
        <v>0</v>
      </c>
      <c r="N67" s="48">
        <f t="shared" si="3"/>
        <v>0</v>
      </c>
      <c r="O67" s="48">
        <f t="shared" si="4"/>
        <v>0</v>
      </c>
      <c r="P67" s="49">
        <f t="shared" si="5"/>
        <v>0</v>
      </c>
    </row>
    <row r="68" spans="1:16" x14ac:dyDescent="0.2">
      <c r="A68" s="38">
        <v>52</v>
      </c>
      <c r="B68" s="39"/>
      <c r="C68" s="47" t="s">
        <v>368</v>
      </c>
      <c r="D68" s="25" t="s">
        <v>69</v>
      </c>
      <c r="E68" s="102">
        <v>1</v>
      </c>
      <c r="F68" s="67"/>
      <c r="G68" s="64"/>
      <c r="H68" s="48">
        <f t="shared" si="6"/>
        <v>0</v>
      </c>
      <c r="I68" s="64">
        <f>H68*10%</f>
        <v>0</v>
      </c>
      <c r="J68" s="64">
        <f t="shared" si="9"/>
        <v>0</v>
      </c>
      <c r="K68" s="49">
        <f t="shared" si="0"/>
        <v>0</v>
      </c>
      <c r="L68" s="50">
        <f t="shared" si="1"/>
        <v>0</v>
      </c>
      <c r="M68" s="48">
        <f t="shared" si="2"/>
        <v>0</v>
      </c>
      <c r="N68" s="48">
        <f t="shared" si="3"/>
        <v>0</v>
      </c>
      <c r="O68" s="48">
        <f t="shared" si="4"/>
        <v>0</v>
      </c>
      <c r="P68" s="49">
        <f t="shared" si="5"/>
        <v>0</v>
      </c>
    </row>
    <row r="69" spans="1:16" ht="30.6" x14ac:dyDescent="0.2">
      <c r="A69" s="38">
        <v>53</v>
      </c>
      <c r="B69" s="39"/>
      <c r="C69" s="47" t="s">
        <v>369</v>
      </c>
      <c r="D69" s="25" t="s">
        <v>312</v>
      </c>
      <c r="E69" s="102">
        <v>117</v>
      </c>
      <c r="F69" s="67"/>
      <c r="G69" s="64"/>
      <c r="H69" s="48">
        <f t="shared" si="6"/>
        <v>0</v>
      </c>
      <c r="I69" s="64"/>
      <c r="J69" s="64">
        <f t="shared" si="9"/>
        <v>0</v>
      </c>
      <c r="K69" s="49">
        <f t="shared" si="0"/>
        <v>0</v>
      </c>
      <c r="L69" s="50">
        <f t="shared" si="1"/>
        <v>0</v>
      </c>
      <c r="M69" s="48">
        <f t="shared" si="2"/>
        <v>0</v>
      </c>
      <c r="N69" s="48">
        <f t="shared" si="3"/>
        <v>0</v>
      </c>
      <c r="O69" s="48">
        <f t="shared" si="4"/>
        <v>0</v>
      </c>
      <c r="P69" s="49">
        <f t="shared" si="5"/>
        <v>0</v>
      </c>
    </row>
    <row r="70" spans="1:16" x14ac:dyDescent="0.2">
      <c r="A70" s="38">
        <v>54</v>
      </c>
      <c r="B70" s="39"/>
      <c r="C70" s="47" t="s">
        <v>370</v>
      </c>
      <c r="D70" s="25" t="s">
        <v>71</v>
      </c>
      <c r="E70" s="102">
        <v>1</v>
      </c>
      <c r="F70" s="67"/>
      <c r="G70" s="64"/>
      <c r="H70" s="48">
        <f t="shared" si="6"/>
        <v>0</v>
      </c>
      <c r="I70" s="64"/>
      <c r="J70" s="64"/>
      <c r="K70" s="49">
        <f t="shared" si="0"/>
        <v>0</v>
      </c>
      <c r="L70" s="50">
        <f t="shared" si="1"/>
        <v>0</v>
      </c>
      <c r="M70" s="48">
        <f t="shared" si="2"/>
        <v>0</v>
      </c>
      <c r="N70" s="48">
        <f t="shared" si="3"/>
        <v>0</v>
      </c>
      <c r="O70" s="48">
        <f t="shared" si="4"/>
        <v>0</v>
      </c>
      <c r="P70" s="49">
        <f t="shared" si="5"/>
        <v>0</v>
      </c>
    </row>
    <row r="71" spans="1:16" x14ac:dyDescent="0.2">
      <c r="A71" s="38">
        <v>55</v>
      </c>
      <c r="B71" s="39"/>
      <c r="C71" s="47" t="s">
        <v>371</v>
      </c>
      <c r="D71" s="25" t="s">
        <v>71</v>
      </c>
      <c r="E71" s="102">
        <v>1</v>
      </c>
      <c r="F71" s="67"/>
      <c r="G71" s="64"/>
      <c r="H71" s="48">
        <f t="shared" si="6"/>
        <v>0</v>
      </c>
      <c r="I71" s="64">
        <f>H71*10%</f>
        <v>0</v>
      </c>
      <c r="J71" s="64">
        <f t="shared" ref="J71" si="10">ROUND(H71*0.06,2)</f>
        <v>0</v>
      </c>
      <c r="K71" s="49">
        <f t="shared" si="0"/>
        <v>0</v>
      </c>
      <c r="L71" s="50">
        <f t="shared" si="1"/>
        <v>0</v>
      </c>
      <c r="M71" s="48">
        <f t="shared" si="2"/>
        <v>0</v>
      </c>
      <c r="N71" s="48">
        <f t="shared" si="3"/>
        <v>0</v>
      </c>
      <c r="O71" s="48">
        <f t="shared" si="4"/>
        <v>0</v>
      </c>
      <c r="P71" s="49">
        <f t="shared" si="5"/>
        <v>0</v>
      </c>
    </row>
    <row r="72" spans="1:16" ht="10.8" thickBot="1" x14ac:dyDescent="0.25">
      <c r="A72" s="38">
        <v>56</v>
      </c>
      <c r="B72" s="39"/>
      <c r="C72" s="47" t="s">
        <v>372</v>
      </c>
      <c r="D72" s="25" t="s">
        <v>71</v>
      </c>
      <c r="E72" s="102">
        <v>1</v>
      </c>
      <c r="F72" s="67"/>
      <c r="G72" s="64"/>
      <c r="H72" s="48">
        <f t="shared" si="6"/>
        <v>0</v>
      </c>
      <c r="I72" s="64"/>
      <c r="J72" s="64">
        <f t="shared" si="9"/>
        <v>0</v>
      </c>
      <c r="K72" s="49">
        <f t="shared" si="0"/>
        <v>0</v>
      </c>
      <c r="L72" s="50">
        <f t="shared" si="1"/>
        <v>0</v>
      </c>
      <c r="M72" s="48">
        <f t="shared" si="2"/>
        <v>0</v>
      </c>
      <c r="N72" s="48">
        <f t="shared" si="3"/>
        <v>0</v>
      </c>
      <c r="O72" s="48">
        <f t="shared" si="4"/>
        <v>0</v>
      </c>
      <c r="P72" s="49">
        <f t="shared" si="5"/>
        <v>0</v>
      </c>
    </row>
    <row r="73" spans="1:16" ht="10.8" thickBot="1" x14ac:dyDescent="0.25">
      <c r="A73" s="166" t="s">
        <v>457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8"/>
      <c r="L73" s="68">
        <f>SUM(L14:L72)</f>
        <v>0</v>
      </c>
      <c r="M73" s="69">
        <f>SUM(M14:M72)</f>
        <v>0</v>
      </c>
      <c r="N73" s="69">
        <f>SUM(N14:N72)</f>
        <v>0</v>
      </c>
      <c r="O73" s="69">
        <f>SUM(O14:O72)</f>
        <v>0</v>
      </c>
      <c r="P73" s="70">
        <f>SUM(P14:P72)</f>
        <v>0</v>
      </c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" t="s">
        <v>14</v>
      </c>
      <c r="B76" s="17"/>
      <c r="C76" s="165">
        <f>'Kops a'!C32:H32</f>
        <v>0</v>
      </c>
      <c r="D76" s="165"/>
      <c r="E76" s="165"/>
      <c r="F76" s="165"/>
      <c r="G76" s="165"/>
      <c r="H76" s="165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21" t="s">
        <v>15</v>
      </c>
      <c r="D77" s="121"/>
      <c r="E77" s="121"/>
      <c r="F77" s="121"/>
      <c r="G77" s="121"/>
      <c r="H77" s="121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87" t="str">
        <f>'Kops a'!A35</f>
        <v>Tāme sastādīta</v>
      </c>
      <c r="B79" s="88"/>
      <c r="C79" s="88"/>
      <c r="D79" s="8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" t="s">
        <v>37</v>
      </c>
      <c r="B81" s="17"/>
      <c r="C81" s="165">
        <f>'Kops a'!C37:H37</f>
        <v>0</v>
      </c>
      <c r="D81" s="165"/>
      <c r="E81" s="165"/>
      <c r="F81" s="165"/>
      <c r="G81" s="165"/>
      <c r="H81" s="165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21" t="s">
        <v>15</v>
      </c>
      <c r="D82" s="121"/>
      <c r="E82" s="121"/>
      <c r="F82" s="121"/>
      <c r="G82" s="121"/>
      <c r="H82" s="121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87" t="s">
        <v>54</v>
      </c>
      <c r="B84" s="88"/>
      <c r="C84" s="92">
        <f>'Kops a'!C40</f>
        <v>0</v>
      </c>
      <c r="D84" s="51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82:H82"/>
    <mergeCell ref="C4:I4"/>
    <mergeCell ref="F12:K12"/>
    <mergeCell ref="J9:M9"/>
    <mergeCell ref="D8:L8"/>
    <mergeCell ref="A73:K73"/>
    <mergeCell ref="C76:H76"/>
    <mergeCell ref="C77:H77"/>
    <mergeCell ref="C81:H81"/>
  </mergeCells>
  <conditionalFormatting sqref="A15:C15 I14:J58 A17:C72 D14:G57 D64:G72 D58:E63 G58:G63 I64:J72 J59:J63">
    <cfRule type="cellIs" dxfId="42" priority="36" operator="equal">
      <formula>0</formula>
    </cfRule>
  </conditionalFormatting>
  <conditionalFormatting sqref="N9:O9 K14:P72 H14:H58 H64:H72">
    <cfRule type="cellIs" dxfId="41" priority="35" operator="equal">
      <formula>0</formula>
    </cfRule>
  </conditionalFormatting>
  <conditionalFormatting sqref="C2:I2">
    <cfRule type="cellIs" dxfId="40" priority="32" operator="equal">
      <formula>0</formula>
    </cfRule>
  </conditionalFormatting>
  <conditionalFormatting sqref="O10">
    <cfRule type="cellIs" dxfId="39" priority="31" operator="equal">
      <formula>"20__. gada __. _________"</formula>
    </cfRule>
  </conditionalFormatting>
  <conditionalFormatting sqref="A73:K73">
    <cfRule type="containsText" dxfId="38" priority="30" operator="containsText" text="Tiešās izmaksas kopā, t. sk. darba devēja sociālais nodoklis __.__% ">
      <formula>NOT(ISERROR(SEARCH("Tiešās izmaksas kopā, t. sk. darba devēja sociālais nodoklis __.__% ",A73)))</formula>
    </cfRule>
  </conditionalFormatting>
  <conditionalFormatting sqref="L73:P73">
    <cfRule type="cellIs" dxfId="37" priority="25" operator="equal">
      <formula>0</formula>
    </cfRule>
  </conditionalFormatting>
  <conditionalFormatting sqref="C4:I4">
    <cfRule type="cellIs" dxfId="36" priority="24" operator="equal">
      <formula>0</formula>
    </cfRule>
  </conditionalFormatting>
  <conditionalFormatting sqref="D5:L8">
    <cfRule type="cellIs" dxfId="35" priority="20" operator="equal">
      <formula>0</formula>
    </cfRule>
  </conditionalFormatting>
  <conditionalFormatting sqref="C81:H81">
    <cfRule type="cellIs" dxfId="34" priority="13" operator="equal">
      <formula>0</formula>
    </cfRule>
  </conditionalFormatting>
  <conditionalFormatting sqref="C76:H76">
    <cfRule type="cellIs" dxfId="33" priority="12" operator="equal">
      <formula>0</formula>
    </cfRule>
  </conditionalFormatting>
  <conditionalFormatting sqref="P10">
    <cfRule type="cellIs" dxfId="32" priority="16" operator="equal">
      <formula>"20__. gada __. _________"</formula>
    </cfRule>
  </conditionalFormatting>
  <conditionalFormatting sqref="C81:H81 C84 C76:H76">
    <cfRule type="cellIs" dxfId="31" priority="11" operator="equal">
      <formula>0</formula>
    </cfRule>
  </conditionalFormatting>
  <conditionalFormatting sqref="D1">
    <cfRule type="cellIs" dxfId="30" priority="10" operator="equal">
      <formula>0</formula>
    </cfRule>
  </conditionalFormatting>
  <conditionalFormatting sqref="A9">
    <cfRule type="containsText" dxfId="29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C14">
    <cfRule type="cellIs" dxfId="28" priority="5" operator="equal">
      <formula>0</formula>
    </cfRule>
  </conditionalFormatting>
  <conditionalFormatting sqref="A16:C16">
    <cfRule type="cellIs" dxfId="27" priority="4" operator="equal">
      <formula>0</formula>
    </cfRule>
  </conditionalFormatting>
  <conditionalFormatting sqref="H59:H63">
    <cfRule type="cellIs" dxfId="26" priority="3" operator="equal">
      <formula>0</formula>
    </cfRule>
  </conditionalFormatting>
  <conditionalFormatting sqref="F58:F63">
    <cfRule type="cellIs" dxfId="25" priority="2" operator="equal">
      <formula>0</formula>
    </cfRule>
  </conditionalFormatting>
  <conditionalFormatting sqref="I59:I63">
    <cfRule type="cellIs" dxfId="24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36249DFF-DD18-40B1-AB61-D280DA74812E}">
            <xm:f>NOT(ISERROR(SEARCH("Tāme sastādīta ____. gada ___. ______________",A79)))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A79</xm:sqref>
        </x14:conditionalFormatting>
        <x14:conditionalFormatting xmlns:xm="http://schemas.microsoft.com/office/excel/2006/main">
          <x14:cfRule type="containsText" priority="14" operator="containsText" id="{708D048F-4463-4EB3-AF79-B8653AFFB42B}">
            <xm:f>NOT(ISERROR(SEARCH("Sertifikāta Nr. _________________________________",A84)))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97"/>
  <sheetViews>
    <sheetView tabSelected="1" topLeftCell="A64" workbookViewId="0">
      <selection activeCell="A85" sqref="A85:K85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0" t="s">
        <v>374</v>
      </c>
      <c r="D2" s="170"/>
      <c r="E2" s="170"/>
      <c r="F2" s="170"/>
      <c r="G2" s="170"/>
      <c r="H2" s="170"/>
      <c r="I2" s="170"/>
      <c r="J2" s="29"/>
    </row>
    <row r="3" spans="1:16" x14ac:dyDescent="0.2">
      <c r="A3" s="30"/>
      <c r="B3" s="30"/>
      <c r="C3" s="160" t="s">
        <v>17</v>
      </c>
      <c r="D3" s="160"/>
      <c r="E3" s="160"/>
      <c r="F3" s="160"/>
      <c r="G3" s="160"/>
      <c r="H3" s="160"/>
      <c r="I3" s="160"/>
      <c r="J3" s="30"/>
    </row>
    <row r="4" spans="1:16" x14ac:dyDescent="0.2">
      <c r="A4" s="30"/>
      <c r="B4" s="30"/>
      <c r="C4" s="171" t="s">
        <v>52</v>
      </c>
      <c r="D4" s="171"/>
      <c r="E4" s="171"/>
      <c r="F4" s="171"/>
      <c r="G4" s="171"/>
      <c r="H4" s="171"/>
      <c r="I4" s="171"/>
      <c r="J4" s="30"/>
    </row>
    <row r="5" spans="1:16" x14ac:dyDescent="0.2">
      <c r="A5" s="23"/>
      <c r="B5" s="23"/>
      <c r="C5" s="27" t="s">
        <v>5</v>
      </c>
      <c r="D5" s="183" t="str">
        <f>'Kops a'!D6</f>
        <v>Daudzdzīvokļu dzīvojamās mājas vienkāršotas fasādes atjaunošana</v>
      </c>
      <c r="E5" s="183"/>
      <c r="F5" s="183"/>
      <c r="G5" s="183"/>
      <c r="H5" s="183"/>
      <c r="I5" s="183"/>
      <c r="J5" s="183"/>
      <c r="K5" s="183"/>
      <c r="L5" s="183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3" t="str">
        <f>'Kops a'!D7</f>
        <v>Daudzdzīvokļu dzīvojamās mājas, Mātera iela 53, Jelgava vienkāršotas fasādes atjaunošana</v>
      </c>
      <c r="E6" s="183"/>
      <c r="F6" s="183"/>
      <c r="G6" s="183"/>
      <c r="H6" s="183"/>
      <c r="I6" s="183"/>
      <c r="J6" s="183"/>
      <c r="K6" s="183"/>
      <c r="L6" s="18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3" t="str">
        <f>'Kops a'!D8</f>
        <v>Mātera iela 53, Jelgava</v>
      </c>
      <c r="E7" s="183"/>
      <c r="F7" s="183"/>
      <c r="G7" s="183"/>
      <c r="H7" s="183"/>
      <c r="I7" s="183"/>
      <c r="J7" s="183"/>
      <c r="K7" s="183"/>
      <c r="L7" s="18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3">
        <f>'Kops a'!D9</f>
        <v>0</v>
      </c>
      <c r="E8" s="183"/>
      <c r="F8" s="183"/>
      <c r="G8" s="183"/>
      <c r="H8" s="183"/>
      <c r="I8" s="183"/>
      <c r="J8" s="183"/>
      <c r="K8" s="183"/>
      <c r="L8" s="183"/>
      <c r="M8" s="17"/>
      <c r="N8" s="17"/>
      <c r="O8" s="17"/>
      <c r="P8" s="17"/>
    </row>
    <row r="9" spans="1:16" ht="11.25" customHeight="1" x14ac:dyDescent="0.2">
      <c r="A9" s="169" t="s">
        <v>153</v>
      </c>
      <c r="B9" s="169"/>
      <c r="C9" s="169"/>
      <c r="D9" s="169"/>
      <c r="E9" s="169"/>
      <c r="F9" s="169"/>
      <c r="G9" s="169"/>
      <c r="H9" s="169"/>
      <c r="I9" s="169"/>
      <c r="J9" s="175" t="s">
        <v>39</v>
      </c>
      <c r="K9" s="175"/>
      <c r="L9" s="175"/>
      <c r="M9" s="175"/>
      <c r="N9" s="182">
        <f>P85</f>
        <v>0</v>
      </c>
      <c r="O9" s="18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A91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8" t="s">
        <v>23</v>
      </c>
      <c r="B12" s="177" t="s">
        <v>40</v>
      </c>
      <c r="C12" s="173" t="s">
        <v>41</v>
      </c>
      <c r="D12" s="180" t="s">
        <v>42</v>
      </c>
      <c r="E12" s="163" t="s">
        <v>43</v>
      </c>
      <c r="F12" s="172" t="s">
        <v>44</v>
      </c>
      <c r="G12" s="173"/>
      <c r="H12" s="173"/>
      <c r="I12" s="173"/>
      <c r="J12" s="173"/>
      <c r="K12" s="174"/>
      <c r="L12" s="172" t="s">
        <v>45</v>
      </c>
      <c r="M12" s="173"/>
      <c r="N12" s="173"/>
      <c r="O12" s="173"/>
      <c r="P12" s="174"/>
    </row>
    <row r="13" spans="1:16" ht="126.75" customHeight="1" thickBot="1" x14ac:dyDescent="0.25">
      <c r="A13" s="176"/>
      <c r="B13" s="178"/>
      <c r="C13" s="179"/>
      <c r="D13" s="181"/>
      <c r="E13" s="16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39"/>
      <c r="C14" s="99" t="s">
        <v>59</v>
      </c>
      <c r="D14" s="25"/>
      <c r="E14" s="102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399999999999999" x14ac:dyDescent="0.2">
      <c r="A15" s="38">
        <v>1</v>
      </c>
      <c r="B15" s="39"/>
      <c r="C15" s="47" t="s">
        <v>386</v>
      </c>
      <c r="D15" s="25" t="s">
        <v>69</v>
      </c>
      <c r="E15" s="102">
        <v>1</v>
      </c>
      <c r="F15" s="67"/>
      <c r="G15" s="64"/>
      <c r="H15" s="48">
        <f>ROUND(F15*G15,2)</f>
        <v>0</v>
      </c>
      <c r="I15" s="64"/>
      <c r="J15" s="64">
        <f>ROUND(H15*0.06,2)</f>
        <v>0</v>
      </c>
      <c r="K15" s="49">
        <f t="shared" ref="K15:K74" si="0">SUM(H15:J15)</f>
        <v>0</v>
      </c>
      <c r="L15" s="50">
        <f t="shared" ref="L15:L74" si="1">ROUND(E15*F15,2)</f>
        <v>0</v>
      </c>
      <c r="M15" s="48">
        <f t="shared" ref="M15:M74" si="2">ROUND(H15*E15,2)</f>
        <v>0</v>
      </c>
      <c r="N15" s="48">
        <f t="shared" ref="N15:N74" si="3">ROUND(I15*E15,2)</f>
        <v>0</v>
      </c>
      <c r="O15" s="48">
        <f t="shared" ref="O15:O74" si="4">ROUND(J15*E15,2)</f>
        <v>0</v>
      </c>
      <c r="P15" s="49">
        <f t="shared" ref="P15:P74" si="5">SUM(M15:O15)</f>
        <v>0</v>
      </c>
    </row>
    <row r="16" spans="1:16" ht="20.399999999999999" x14ac:dyDescent="0.2">
      <c r="A16" s="38">
        <v>2</v>
      </c>
      <c r="B16" s="39"/>
      <c r="C16" s="47" t="s">
        <v>387</v>
      </c>
      <c r="D16" s="25" t="s">
        <v>69</v>
      </c>
      <c r="E16" s="102">
        <v>1</v>
      </c>
      <c r="F16" s="67"/>
      <c r="G16" s="64"/>
      <c r="H16" s="48">
        <f>ROUND(F16*G16,2)</f>
        <v>0</v>
      </c>
      <c r="I16" s="64"/>
      <c r="J16" s="64">
        <f>ROUND(H16*0.06,2)</f>
        <v>0</v>
      </c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101">
        <v>2</v>
      </c>
      <c r="B17" s="39"/>
      <c r="C17" s="99" t="s">
        <v>388</v>
      </c>
      <c r="D17" s="25"/>
      <c r="E17" s="102"/>
      <c r="F17" s="67"/>
      <c r="G17" s="64"/>
      <c r="H17" s="48"/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ht="20.399999999999999" x14ac:dyDescent="0.2">
      <c r="A18" s="38">
        <v>1</v>
      </c>
      <c r="B18" s="39"/>
      <c r="C18" s="47" t="s">
        <v>389</v>
      </c>
      <c r="D18" s="25" t="s">
        <v>69</v>
      </c>
      <c r="E18" s="102">
        <v>30</v>
      </c>
      <c r="F18" s="67"/>
      <c r="G18" s="64"/>
      <c r="H18" s="48">
        <f t="shared" ref="H18:H62" si="6">ROUND(F18*G18,2)</f>
        <v>0</v>
      </c>
      <c r="I18" s="64"/>
      <c r="J18" s="64">
        <f>ROUND(H18*0.06,2)</f>
        <v>0</v>
      </c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20.399999999999999" x14ac:dyDescent="0.2">
      <c r="A19" s="38">
        <v>2</v>
      </c>
      <c r="B19" s="39"/>
      <c r="C19" s="47" t="s">
        <v>390</v>
      </c>
      <c r="D19" s="25" t="s">
        <v>65</v>
      </c>
      <c r="E19" s="102">
        <v>250</v>
      </c>
      <c r="F19" s="67"/>
      <c r="G19" s="64"/>
      <c r="H19" s="48">
        <f t="shared" si="6"/>
        <v>0</v>
      </c>
      <c r="I19" s="64"/>
      <c r="J19" s="64">
        <f t="shared" ref="J19:J63" si="7">ROUND(H19*0.06,2)</f>
        <v>0</v>
      </c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ht="20.399999999999999" x14ac:dyDescent="0.2">
      <c r="A20" s="38">
        <v>3</v>
      </c>
      <c r="B20" s="39"/>
      <c r="C20" s="47" t="s">
        <v>391</v>
      </c>
      <c r="D20" s="25" t="s">
        <v>65</v>
      </c>
      <c r="E20" s="102">
        <v>190</v>
      </c>
      <c r="F20" s="67"/>
      <c r="G20" s="64"/>
      <c r="H20" s="48">
        <f t="shared" si="6"/>
        <v>0</v>
      </c>
      <c r="I20" s="64"/>
      <c r="J20" s="64">
        <f t="shared" si="7"/>
        <v>0</v>
      </c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ht="20.399999999999999" x14ac:dyDescent="0.2">
      <c r="A21" s="38">
        <v>4</v>
      </c>
      <c r="B21" s="39"/>
      <c r="C21" s="47" t="s">
        <v>392</v>
      </c>
      <c r="D21" s="25" t="s">
        <v>65</v>
      </c>
      <c r="E21" s="102">
        <v>270</v>
      </c>
      <c r="F21" s="67"/>
      <c r="G21" s="64"/>
      <c r="H21" s="48">
        <f t="shared" si="6"/>
        <v>0</v>
      </c>
      <c r="I21" s="64"/>
      <c r="J21" s="64">
        <f t="shared" si="7"/>
        <v>0</v>
      </c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ht="20.399999999999999" x14ac:dyDescent="0.2">
      <c r="A22" s="38">
        <v>5</v>
      </c>
      <c r="B22" s="39"/>
      <c r="C22" s="47" t="s">
        <v>393</v>
      </c>
      <c r="D22" s="25" t="s">
        <v>65</v>
      </c>
      <c r="E22" s="102">
        <v>146</v>
      </c>
      <c r="F22" s="67"/>
      <c r="G22" s="64"/>
      <c r="H22" s="48">
        <f t="shared" si="6"/>
        <v>0</v>
      </c>
      <c r="I22" s="64"/>
      <c r="J22" s="64">
        <f t="shared" si="7"/>
        <v>0</v>
      </c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20.399999999999999" x14ac:dyDescent="0.2">
      <c r="A23" s="38">
        <v>6</v>
      </c>
      <c r="B23" s="39"/>
      <c r="C23" s="47" t="s">
        <v>394</v>
      </c>
      <c r="D23" s="25" t="s">
        <v>65</v>
      </c>
      <c r="E23" s="102">
        <v>26</v>
      </c>
      <c r="F23" s="67"/>
      <c r="G23" s="64"/>
      <c r="H23" s="48">
        <f t="shared" si="6"/>
        <v>0</v>
      </c>
      <c r="I23" s="64"/>
      <c r="J23" s="64">
        <f t="shared" si="7"/>
        <v>0</v>
      </c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ht="20.399999999999999" x14ac:dyDescent="0.2">
      <c r="A24" s="38">
        <v>7</v>
      </c>
      <c r="B24" s="39"/>
      <c r="C24" s="47" t="s">
        <v>395</v>
      </c>
      <c r="D24" s="25" t="s">
        <v>65</v>
      </c>
      <c r="E24" s="102">
        <v>28</v>
      </c>
      <c r="F24" s="67"/>
      <c r="G24" s="64"/>
      <c r="H24" s="48">
        <f t="shared" si="6"/>
        <v>0</v>
      </c>
      <c r="I24" s="64"/>
      <c r="J24" s="64">
        <f t="shared" si="7"/>
        <v>0</v>
      </c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x14ac:dyDescent="0.2">
      <c r="A25" s="38">
        <v>8</v>
      </c>
      <c r="B25" s="39"/>
      <c r="C25" s="47" t="s">
        <v>396</v>
      </c>
      <c r="D25" s="25" t="s">
        <v>69</v>
      </c>
      <c r="E25" s="102">
        <v>1</v>
      </c>
      <c r="F25" s="67"/>
      <c r="G25" s="64"/>
      <c r="H25" s="48">
        <f t="shared" si="6"/>
        <v>0</v>
      </c>
      <c r="I25" s="64"/>
      <c r="J25" s="64">
        <f t="shared" si="7"/>
        <v>0</v>
      </c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ht="20.399999999999999" x14ac:dyDescent="0.2">
      <c r="A26" s="38">
        <v>9</v>
      </c>
      <c r="B26" s="39"/>
      <c r="C26" s="47" t="s">
        <v>397</v>
      </c>
      <c r="D26" s="25" t="s">
        <v>65</v>
      </c>
      <c r="E26" s="102">
        <v>111</v>
      </c>
      <c r="F26" s="67"/>
      <c r="G26" s="64"/>
      <c r="H26" s="48">
        <f t="shared" si="6"/>
        <v>0</v>
      </c>
      <c r="I26" s="64"/>
      <c r="J26" s="64">
        <f t="shared" si="7"/>
        <v>0</v>
      </c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ht="20.399999999999999" x14ac:dyDescent="0.2">
      <c r="A27" s="38">
        <v>10</v>
      </c>
      <c r="B27" s="39"/>
      <c r="C27" s="47" t="s">
        <v>398</v>
      </c>
      <c r="D27" s="25" t="s">
        <v>65</v>
      </c>
      <c r="E27" s="102">
        <v>130</v>
      </c>
      <c r="F27" s="67"/>
      <c r="G27" s="64"/>
      <c r="H27" s="48">
        <f t="shared" si="6"/>
        <v>0</v>
      </c>
      <c r="I27" s="64"/>
      <c r="J27" s="64">
        <f t="shared" si="7"/>
        <v>0</v>
      </c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ht="20.399999999999999" x14ac:dyDescent="0.2">
      <c r="A28" s="38">
        <v>11</v>
      </c>
      <c r="B28" s="39"/>
      <c r="C28" s="47" t="s">
        <v>399</v>
      </c>
      <c r="D28" s="25" t="s">
        <v>65</v>
      </c>
      <c r="E28" s="102">
        <v>44</v>
      </c>
      <c r="F28" s="67"/>
      <c r="G28" s="64"/>
      <c r="H28" s="48">
        <f t="shared" si="6"/>
        <v>0</v>
      </c>
      <c r="I28" s="64"/>
      <c r="J28" s="64">
        <f t="shared" si="7"/>
        <v>0</v>
      </c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ht="20.399999999999999" x14ac:dyDescent="0.2">
      <c r="A29" s="38">
        <v>12</v>
      </c>
      <c r="B29" s="39"/>
      <c r="C29" s="47" t="s">
        <v>400</v>
      </c>
      <c r="D29" s="25" t="s">
        <v>65</v>
      </c>
      <c r="E29" s="102">
        <v>70</v>
      </c>
      <c r="F29" s="67"/>
      <c r="G29" s="64"/>
      <c r="H29" s="48">
        <f t="shared" si="6"/>
        <v>0</v>
      </c>
      <c r="I29" s="64"/>
      <c r="J29" s="64">
        <f t="shared" si="7"/>
        <v>0</v>
      </c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ht="20.399999999999999" x14ac:dyDescent="0.2">
      <c r="A30" s="38">
        <v>13</v>
      </c>
      <c r="B30" s="39"/>
      <c r="C30" s="47" t="s">
        <v>401</v>
      </c>
      <c r="D30" s="25" t="s">
        <v>65</v>
      </c>
      <c r="E30" s="102">
        <v>10</v>
      </c>
      <c r="F30" s="67"/>
      <c r="G30" s="64"/>
      <c r="H30" s="48">
        <f t="shared" si="6"/>
        <v>0</v>
      </c>
      <c r="I30" s="64"/>
      <c r="J30" s="64">
        <f t="shared" si="7"/>
        <v>0</v>
      </c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ht="20.399999999999999" x14ac:dyDescent="0.2">
      <c r="A31" s="38">
        <v>14</v>
      </c>
      <c r="B31" s="39"/>
      <c r="C31" s="47" t="s">
        <v>402</v>
      </c>
      <c r="D31" s="25" t="s">
        <v>65</v>
      </c>
      <c r="E31" s="102">
        <v>120</v>
      </c>
      <c r="F31" s="67"/>
      <c r="G31" s="64"/>
      <c r="H31" s="48">
        <f t="shared" si="6"/>
        <v>0</v>
      </c>
      <c r="I31" s="64"/>
      <c r="J31" s="64">
        <f t="shared" si="7"/>
        <v>0</v>
      </c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ht="20.399999999999999" x14ac:dyDescent="0.2">
      <c r="A32" s="38">
        <v>15</v>
      </c>
      <c r="B32" s="39"/>
      <c r="C32" s="47" t="s">
        <v>403</v>
      </c>
      <c r="D32" s="25" t="s">
        <v>65</v>
      </c>
      <c r="E32" s="102">
        <v>74</v>
      </c>
      <c r="F32" s="67"/>
      <c r="G32" s="64"/>
      <c r="H32" s="48">
        <f t="shared" si="6"/>
        <v>0</v>
      </c>
      <c r="I32" s="64"/>
      <c r="J32" s="64">
        <f t="shared" si="7"/>
        <v>0</v>
      </c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ht="20.399999999999999" x14ac:dyDescent="0.2">
      <c r="A33" s="38">
        <v>16</v>
      </c>
      <c r="B33" s="39"/>
      <c r="C33" s="47" t="s">
        <v>404</v>
      </c>
      <c r="D33" s="25" t="s">
        <v>65</v>
      </c>
      <c r="E33" s="102">
        <v>24</v>
      </c>
      <c r="F33" s="67"/>
      <c r="G33" s="64"/>
      <c r="H33" s="48">
        <f t="shared" si="6"/>
        <v>0</v>
      </c>
      <c r="I33" s="64"/>
      <c r="J33" s="64">
        <f t="shared" si="7"/>
        <v>0</v>
      </c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ht="20.399999999999999" x14ac:dyDescent="0.2">
      <c r="A34" s="38">
        <v>17</v>
      </c>
      <c r="B34" s="39"/>
      <c r="C34" s="47" t="s">
        <v>429</v>
      </c>
      <c r="D34" s="25" t="s">
        <v>65</v>
      </c>
      <c r="E34" s="102">
        <v>139</v>
      </c>
      <c r="F34" s="67"/>
      <c r="G34" s="64"/>
      <c r="H34" s="48">
        <f t="shared" si="6"/>
        <v>0</v>
      </c>
      <c r="I34" s="64"/>
      <c r="J34" s="64">
        <f t="shared" si="7"/>
        <v>0</v>
      </c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ht="20.399999999999999" x14ac:dyDescent="0.2">
      <c r="A35" s="38">
        <v>18</v>
      </c>
      <c r="B35" s="39"/>
      <c r="C35" s="47" t="s">
        <v>430</v>
      </c>
      <c r="D35" s="25" t="s">
        <v>65</v>
      </c>
      <c r="E35" s="102">
        <v>180</v>
      </c>
      <c r="F35" s="67"/>
      <c r="G35" s="64"/>
      <c r="H35" s="48">
        <f t="shared" si="6"/>
        <v>0</v>
      </c>
      <c r="I35" s="64"/>
      <c r="J35" s="64">
        <f t="shared" si="7"/>
        <v>0</v>
      </c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0.399999999999999" x14ac:dyDescent="0.2">
      <c r="A36" s="38">
        <v>19</v>
      </c>
      <c r="B36" s="39"/>
      <c r="C36" s="47" t="s">
        <v>431</v>
      </c>
      <c r="D36" s="25" t="s">
        <v>65</v>
      </c>
      <c r="E36" s="102">
        <v>150</v>
      </c>
      <c r="F36" s="67"/>
      <c r="G36" s="64"/>
      <c r="H36" s="48">
        <f t="shared" si="6"/>
        <v>0</v>
      </c>
      <c r="I36" s="64"/>
      <c r="J36" s="64">
        <f t="shared" si="7"/>
        <v>0</v>
      </c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20.399999999999999" x14ac:dyDescent="0.2">
      <c r="A37" s="38">
        <v>20</v>
      </c>
      <c r="B37" s="39"/>
      <c r="C37" s="47" t="s">
        <v>432</v>
      </c>
      <c r="D37" s="25" t="s">
        <v>65</v>
      </c>
      <c r="E37" s="102">
        <v>73</v>
      </c>
      <c r="F37" s="67"/>
      <c r="G37" s="64"/>
      <c r="H37" s="48">
        <f t="shared" si="6"/>
        <v>0</v>
      </c>
      <c r="I37" s="64"/>
      <c r="J37" s="64">
        <f t="shared" si="7"/>
        <v>0</v>
      </c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ht="20.399999999999999" x14ac:dyDescent="0.2">
      <c r="A38" s="38">
        <v>21</v>
      </c>
      <c r="B38" s="39"/>
      <c r="C38" s="47" t="s">
        <v>433</v>
      </c>
      <c r="D38" s="25" t="s">
        <v>65</v>
      </c>
      <c r="E38" s="102">
        <v>2</v>
      </c>
      <c r="F38" s="67"/>
      <c r="G38" s="64"/>
      <c r="H38" s="48">
        <f t="shared" si="6"/>
        <v>0</v>
      </c>
      <c r="I38" s="64"/>
      <c r="J38" s="64">
        <f t="shared" si="7"/>
        <v>0</v>
      </c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ht="20.399999999999999" x14ac:dyDescent="0.2">
      <c r="A39" s="38">
        <v>22</v>
      </c>
      <c r="B39" s="39"/>
      <c r="C39" s="47" t="s">
        <v>434</v>
      </c>
      <c r="D39" s="25" t="s">
        <v>65</v>
      </c>
      <c r="E39" s="102">
        <v>28</v>
      </c>
      <c r="F39" s="67"/>
      <c r="G39" s="64"/>
      <c r="H39" s="48">
        <f t="shared" si="6"/>
        <v>0</v>
      </c>
      <c r="I39" s="64"/>
      <c r="J39" s="64">
        <f t="shared" si="7"/>
        <v>0</v>
      </c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ht="20.399999999999999" x14ac:dyDescent="0.2">
      <c r="A40" s="38">
        <v>23</v>
      </c>
      <c r="B40" s="39"/>
      <c r="C40" s="47" t="s">
        <v>435</v>
      </c>
      <c r="D40" s="25" t="s">
        <v>61</v>
      </c>
      <c r="E40" s="102">
        <v>219</v>
      </c>
      <c r="F40" s="67"/>
      <c r="G40" s="64"/>
      <c r="H40" s="48">
        <f t="shared" si="6"/>
        <v>0</v>
      </c>
      <c r="I40" s="64"/>
      <c r="J40" s="64">
        <f t="shared" si="7"/>
        <v>0</v>
      </c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x14ac:dyDescent="0.2">
      <c r="A41" s="38">
        <v>24</v>
      </c>
      <c r="B41" s="39"/>
      <c r="C41" s="47" t="s">
        <v>405</v>
      </c>
      <c r="D41" s="25" t="s">
        <v>69</v>
      </c>
      <c r="E41" s="102">
        <v>1</v>
      </c>
      <c r="F41" s="67"/>
      <c r="G41" s="64"/>
      <c r="H41" s="48">
        <f t="shared" si="6"/>
        <v>0</v>
      </c>
      <c r="I41" s="64">
        <f>M40*2.5%</f>
        <v>0</v>
      </c>
      <c r="J41" s="64">
        <f t="shared" si="7"/>
        <v>0</v>
      </c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x14ac:dyDescent="0.2">
      <c r="A42" s="38">
        <v>25</v>
      </c>
      <c r="B42" s="39"/>
      <c r="C42" s="47" t="s">
        <v>436</v>
      </c>
      <c r="D42" s="25" t="s">
        <v>312</v>
      </c>
      <c r="E42" s="102">
        <v>40</v>
      </c>
      <c r="F42" s="67"/>
      <c r="G42" s="64"/>
      <c r="H42" s="48">
        <f t="shared" si="6"/>
        <v>0</v>
      </c>
      <c r="I42" s="64"/>
      <c r="J42" s="64">
        <f t="shared" si="7"/>
        <v>0</v>
      </c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x14ac:dyDescent="0.2">
      <c r="A43" s="38">
        <v>26</v>
      </c>
      <c r="B43" s="39"/>
      <c r="C43" s="47" t="s">
        <v>406</v>
      </c>
      <c r="D43" s="25" t="s">
        <v>69</v>
      </c>
      <c r="E43" s="102">
        <v>1</v>
      </c>
      <c r="F43" s="67"/>
      <c r="G43" s="64"/>
      <c r="H43" s="48">
        <f t="shared" si="6"/>
        <v>0</v>
      </c>
      <c r="I43" s="64"/>
      <c r="J43" s="64">
        <f t="shared" si="7"/>
        <v>0</v>
      </c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x14ac:dyDescent="0.2">
      <c r="A44" s="38">
        <v>27</v>
      </c>
      <c r="B44" s="39"/>
      <c r="C44" s="47" t="s">
        <v>437</v>
      </c>
      <c r="D44" s="25" t="s">
        <v>312</v>
      </c>
      <c r="E44" s="102">
        <v>178</v>
      </c>
      <c r="F44" s="67"/>
      <c r="G44" s="64"/>
      <c r="H44" s="48">
        <f t="shared" si="6"/>
        <v>0</v>
      </c>
      <c r="I44" s="64"/>
      <c r="J44" s="64">
        <f t="shared" si="7"/>
        <v>0</v>
      </c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x14ac:dyDescent="0.2">
      <c r="A45" s="38">
        <v>28</v>
      </c>
      <c r="B45" s="39"/>
      <c r="C45" s="47" t="s">
        <v>438</v>
      </c>
      <c r="D45" s="25" t="s">
        <v>312</v>
      </c>
      <c r="E45" s="102">
        <v>28</v>
      </c>
      <c r="F45" s="67"/>
      <c r="G45" s="64"/>
      <c r="H45" s="48">
        <f t="shared" si="6"/>
        <v>0</v>
      </c>
      <c r="I45" s="64"/>
      <c r="J45" s="64">
        <f t="shared" si="7"/>
        <v>0</v>
      </c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x14ac:dyDescent="0.2">
      <c r="A46" s="38">
        <v>29</v>
      </c>
      <c r="B46" s="39"/>
      <c r="C46" s="47" t="s">
        <v>439</v>
      </c>
      <c r="D46" s="25" t="s">
        <v>312</v>
      </c>
      <c r="E46" s="102">
        <v>1</v>
      </c>
      <c r="F46" s="67"/>
      <c r="G46" s="64"/>
      <c r="H46" s="48">
        <f t="shared" si="6"/>
        <v>0</v>
      </c>
      <c r="I46" s="64"/>
      <c r="J46" s="64">
        <f t="shared" si="7"/>
        <v>0</v>
      </c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x14ac:dyDescent="0.2">
      <c r="A47" s="38">
        <v>30</v>
      </c>
      <c r="B47" s="39"/>
      <c r="C47" s="47" t="s">
        <v>440</v>
      </c>
      <c r="D47" s="25" t="s">
        <v>312</v>
      </c>
      <c r="E47" s="102">
        <v>4</v>
      </c>
      <c r="F47" s="67"/>
      <c r="G47" s="64"/>
      <c r="H47" s="48">
        <f t="shared" si="6"/>
        <v>0</v>
      </c>
      <c r="I47" s="64"/>
      <c r="J47" s="64">
        <f t="shared" si="7"/>
        <v>0</v>
      </c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x14ac:dyDescent="0.2">
      <c r="A48" s="38">
        <v>31</v>
      </c>
      <c r="B48" s="39"/>
      <c r="C48" s="47" t="s">
        <v>441</v>
      </c>
      <c r="D48" s="25" t="s">
        <v>312</v>
      </c>
      <c r="E48" s="102">
        <v>4</v>
      </c>
      <c r="F48" s="67"/>
      <c r="G48" s="64"/>
      <c r="H48" s="48">
        <f t="shared" si="6"/>
        <v>0</v>
      </c>
      <c r="I48" s="64"/>
      <c r="J48" s="64">
        <f t="shared" si="7"/>
        <v>0</v>
      </c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x14ac:dyDescent="0.2">
      <c r="A49" s="38">
        <v>32</v>
      </c>
      <c r="B49" s="39"/>
      <c r="C49" s="47" t="s">
        <v>442</v>
      </c>
      <c r="D49" s="25" t="s">
        <v>312</v>
      </c>
      <c r="E49" s="102">
        <v>56</v>
      </c>
      <c r="F49" s="67"/>
      <c r="G49" s="64"/>
      <c r="H49" s="48">
        <f t="shared" si="6"/>
        <v>0</v>
      </c>
      <c r="I49" s="64"/>
      <c r="J49" s="64">
        <f t="shared" si="7"/>
        <v>0</v>
      </c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x14ac:dyDescent="0.2">
      <c r="A50" s="38">
        <v>33</v>
      </c>
      <c r="B50" s="39"/>
      <c r="C50" s="47" t="s">
        <v>443</v>
      </c>
      <c r="D50" s="25" t="s">
        <v>312</v>
      </c>
      <c r="E50" s="102">
        <v>56</v>
      </c>
      <c r="F50" s="67"/>
      <c r="G50" s="64"/>
      <c r="H50" s="48">
        <f t="shared" si="6"/>
        <v>0</v>
      </c>
      <c r="I50" s="64"/>
      <c r="J50" s="64">
        <f t="shared" si="7"/>
        <v>0</v>
      </c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x14ac:dyDescent="0.2">
      <c r="A51" s="38">
        <v>34</v>
      </c>
      <c r="B51" s="39"/>
      <c r="C51" s="47" t="s">
        <v>444</v>
      </c>
      <c r="D51" s="25" t="s">
        <v>312</v>
      </c>
      <c r="E51" s="102">
        <v>1</v>
      </c>
      <c r="F51" s="67"/>
      <c r="G51" s="64"/>
      <c r="H51" s="48">
        <f t="shared" si="6"/>
        <v>0</v>
      </c>
      <c r="I51" s="64"/>
      <c r="J51" s="64">
        <f t="shared" si="7"/>
        <v>0</v>
      </c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x14ac:dyDescent="0.2">
      <c r="A52" s="38">
        <v>35</v>
      </c>
      <c r="B52" s="39"/>
      <c r="C52" s="47" t="s">
        <v>445</v>
      </c>
      <c r="D52" s="25" t="s">
        <v>312</v>
      </c>
      <c r="E52" s="102">
        <v>1</v>
      </c>
      <c r="F52" s="67"/>
      <c r="G52" s="64"/>
      <c r="H52" s="48">
        <f t="shared" si="6"/>
        <v>0</v>
      </c>
      <c r="I52" s="64"/>
      <c r="J52" s="64">
        <f t="shared" si="7"/>
        <v>0</v>
      </c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x14ac:dyDescent="0.2">
      <c r="A53" s="38">
        <v>36</v>
      </c>
      <c r="B53" s="39"/>
      <c r="C53" s="47" t="s">
        <v>446</v>
      </c>
      <c r="D53" s="25" t="s">
        <v>312</v>
      </c>
      <c r="E53" s="102">
        <v>1</v>
      </c>
      <c r="F53" s="67"/>
      <c r="G53" s="64"/>
      <c r="H53" s="48">
        <f t="shared" si="6"/>
        <v>0</v>
      </c>
      <c r="I53" s="64"/>
      <c r="J53" s="64">
        <f t="shared" si="7"/>
        <v>0</v>
      </c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x14ac:dyDescent="0.2">
      <c r="A54" s="38">
        <v>37</v>
      </c>
      <c r="B54" s="39"/>
      <c r="C54" s="47" t="s">
        <v>447</v>
      </c>
      <c r="D54" s="25" t="s">
        <v>312</v>
      </c>
      <c r="E54" s="102">
        <v>1</v>
      </c>
      <c r="F54" s="67"/>
      <c r="G54" s="64"/>
      <c r="H54" s="48">
        <f t="shared" si="6"/>
        <v>0</v>
      </c>
      <c r="I54" s="64"/>
      <c r="J54" s="64">
        <f t="shared" si="7"/>
        <v>0</v>
      </c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x14ac:dyDescent="0.2">
      <c r="A55" s="38">
        <v>38</v>
      </c>
      <c r="B55" s="39"/>
      <c r="C55" s="47" t="s">
        <v>448</v>
      </c>
      <c r="D55" s="25" t="s">
        <v>312</v>
      </c>
      <c r="E55" s="102">
        <v>23</v>
      </c>
      <c r="F55" s="67"/>
      <c r="G55" s="64"/>
      <c r="H55" s="48">
        <f t="shared" si="6"/>
        <v>0</v>
      </c>
      <c r="I55" s="64"/>
      <c r="J55" s="64">
        <f t="shared" si="7"/>
        <v>0</v>
      </c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x14ac:dyDescent="0.2">
      <c r="A56" s="38">
        <v>39</v>
      </c>
      <c r="B56" s="39"/>
      <c r="C56" s="47" t="s">
        <v>449</v>
      </c>
      <c r="D56" s="25" t="s">
        <v>312</v>
      </c>
      <c r="E56" s="102">
        <v>56</v>
      </c>
      <c r="F56" s="67"/>
      <c r="G56" s="64"/>
      <c r="H56" s="48">
        <f t="shared" si="6"/>
        <v>0</v>
      </c>
      <c r="I56" s="64"/>
      <c r="J56" s="64">
        <f t="shared" si="7"/>
        <v>0</v>
      </c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x14ac:dyDescent="0.2">
      <c r="A57" s="38">
        <v>40</v>
      </c>
      <c r="B57" s="39"/>
      <c r="C57" s="47" t="s">
        <v>450</v>
      </c>
      <c r="D57" s="25" t="s">
        <v>312</v>
      </c>
      <c r="E57" s="102">
        <v>10</v>
      </c>
      <c r="F57" s="67"/>
      <c r="G57" s="64"/>
      <c r="H57" s="48">
        <f t="shared" si="6"/>
        <v>0</v>
      </c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x14ac:dyDescent="0.2">
      <c r="A58" s="38">
        <v>41</v>
      </c>
      <c r="B58" s="39"/>
      <c r="C58" s="47" t="s">
        <v>407</v>
      </c>
      <c r="D58" s="25" t="s">
        <v>69</v>
      </c>
      <c r="E58" s="102">
        <v>71</v>
      </c>
      <c r="F58" s="67"/>
      <c r="G58" s="64"/>
      <c r="H58" s="48">
        <f t="shared" si="6"/>
        <v>0</v>
      </c>
      <c r="I58" s="64"/>
      <c r="J58" s="64">
        <f t="shared" si="7"/>
        <v>0</v>
      </c>
      <c r="K58" s="49">
        <f t="shared" si="0"/>
        <v>0</v>
      </c>
      <c r="L58" s="50">
        <f t="shared" si="1"/>
        <v>0</v>
      </c>
      <c r="M58" s="48">
        <f t="shared" si="2"/>
        <v>0</v>
      </c>
      <c r="N58" s="48">
        <f t="shared" si="3"/>
        <v>0</v>
      </c>
      <c r="O58" s="48">
        <f t="shared" si="4"/>
        <v>0</v>
      </c>
      <c r="P58" s="49">
        <f t="shared" si="5"/>
        <v>0</v>
      </c>
    </row>
    <row r="59" spans="1:16" ht="20.399999999999999" x14ac:dyDescent="0.2">
      <c r="A59" s="38">
        <v>42</v>
      </c>
      <c r="B59" s="39"/>
      <c r="C59" s="47" t="s">
        <v>408</v>
      </c>
      <c r="D59" s="25" t="s">
        <v>312</v>
      </c>
      <c r="E59" s="102">
        <v>1</v>
      </c>
      <c r="F59" s="67"/>
      <c r="G59" s="64"/>
      <c r="H59" s="48">
        <f t="shared" si="6"/>
        <v>0</v>
      </c>
      <c r="I59" s="64"/>
      <c r="J59" s="64">
        <f t="shared" si="7"/>
        <v>0</v>
      </c>
      <c r="K59" s="49">
        <f t="shared" si="0"/>
        <v>0</v>
      </c>
      <c r="L59" s="50">
        <f t="shared" si="1"/>
        <v>0</v>
      </c>
      <c r="M59" s="48">
        <f t="shared" si="2"/>
        <v>0</v>
      </c>
      <c r="N59" s="48">
        <f t="shared" si="3"/>
        <v>0</v>
      </c>
      <c r="O59" s="48">
        <f t="shared" si="4"/>
        <v>0</v>
      </c>
      <c r="P59" s="49">
        <f t="shared" si="5"/>
        <v>0</v>
      </c>
    </row>
    <row r="60" spans="1:16" x14ac:dyDescent="0.2">
      <c r="A60" s="38">
        <v>43</v>
      </c>
      <c r="B60" s="39"/>
      <c r="C60" s="47" t="s">
        <v>409</v>
      </c>
      <c r="D60" s="25" t="s">
        <v>69</v>
      </c>
      <c r="E60" s="102">
        <v>1</v>
      </c>
      <c r="F60" s="67"/>
      <c r="G60" s="64"/>
      <c r="H60" s="48">
        <f t="shared" si="6"/>
        <v>0</v>
      </c>
      <c r="I60" s="64"/>
      <c r="J60" s="64">
        <f t="shared" si="7"/>
        <v>0</v>
      </c>
      <c r="K60" s="49">
        <f t="shared" si="0"/>
        <v>0</v>
      </c>
      <c r="L60" s="50">
        <f t="shared" si="1"/>
        <v>0</v>
      </c>
      <c r="M60" s="48">
        <f t="shared" si="2"/>
        <v>0</v>
      </c>
      <c r="N60" s="48">
        <f t="shared" si="3"/>
        <v>0</v>
      </c>
      <c r="O60" s="48">
        <f t="shared" si="4"/>
        <v>0</v>
      </c>
      <c r="P60" s="49">
        <f t="shared" si="5"/>
        <v>0</v>
      </c>
    </row>
    <row r="61" spans="1:16" x14ac:dyDescent="0.2">
      <c r="A61" s="38">
        <v>44</v>
      </c>
      <c r="B61" s="39"/>
      <c r="C61" s="47" t="s">
        <v>410</v>
      </c>
      <c r="D61" s="25" t="s">
        <v>69</v>
      </c>
      <c r="E61" s="102">
        <v>1</v>
      </c>
      <c r="F61" s="67"/>
      <c r="G61" s="64"/>
      <c r="H61" s="48">
        <f t="shared" si="6"/>
        <v>0</v>
      </c>
      <c r="I61" s="64"/>
      <c r="J61" s="64">
        <f t="shared" si="7"/>
        <v>0</v>
      </c>
      <c r="K61" s="49">
        <f t="shared" si="0"/>
        <v>0</v>
      </c>
      <c r="L61" s="50">
        <f t="shared" si="1"/>
        <v>0</v>
      </c>
      <c r="M61" s="48">
        <f t="shared" si="2"/>
        <v>0</v>
      </c>
      <c r="N61" s="48">
        <f t="shared" si="3"/>
        <v>0</v>
      </c>
      <c r="O61" s="48">
        <f t="shared" si="4"/>
        <v>0</v>
      </c>
      <c r="P61" s="49">
        <f t="shared" si="5"/>
        <v>0</v>
      </c>
    </row>
    <row r="62" spans="1:16" ht="20.399999999999999" x14ac:dyDescent="0.2">
      <c r="A62" s="38">
        <v>45</v>
      </c>
      <c r="B62" s="39"/>
      <c r="C62" s="47" t="s">
        <v>411</v>
      </c>
      <c r="D62" s="25" t="s">
        <v>69</v>
      </c>
      <c r="E62" s="102">
        <v>1</v>
      </c>
      <c r="F62" s="67"/>
      <c r="G62" s="64"/>
      <c r="H62" s="48">
        <f t="shared" si="6"/>
        <v>0</v>
      </c>
      <c r="I62" s="64"/>
      <c r="J62" s="64">
        <f t="shared" si="7"/>
        <v>0</v>
      </c>
      <c r="K62" s="49">
        <f t="shared" si="0"/>
        <v>0</v>
      </c>
      <c r="L62" s="50">
        <f t="shared" si="1"/>
        <v>0</v>
      </c>
      <c r="M62" s="48">
        <f t="shared" si="2"/>
        <v>0</v>
      </c>
      <c r="N62" s="48">
        <f t="shared" si="3"/>
        <v>0</v>
      </c>
      <c r="O62" s="48">
        <f t="shared" si="4"/>
        <v>0</v>
      </c>
      <c r="P62" s="49">
        <f t="shared" si="5"/>
        <v>0</v>
      </c>
    </row>
    <row r="63" spans="1:16" x14ac:dyDescent="0.2">
      <c r="A63" s="38">
        <v>46</v>
      </c>
      <c r="B63" s="39"/>
      <c r="C63" s="47" t="s">
        <v>412</v>
      </c>
      <c r="D63" s="25" t="s">
        <v>69</v>
      </c>
      <c r="E63" s="102">
        <v>1</v>
      </c>
      <c r="F63" s="67"/>
      <c r="G63" s="64"/>
      <c r="H63" s="48"/>
      <c r="I63" s="64"/>
      <c r="J63" s="64">
        <f t="shared" si="7"/>
        <v>0</v>
      </c>
      <c r="K63" s="49">
        <f t="shared" si="0"/>
        <v>0</v>
      </c>
      <c r="L63" s="50">
        <f t="shared" si="1"/>
        <v>0</v>
      </c>
      <c r="M63" s="48">
        <f t="shared" si="2"/>
        <v>0</v>
      </c>
      <c r="N63" s="48">
        <f t="shared" si="3"/>
        <v>0</v>
      </c>
      <c r="O63" s="48">
        <f t="shared" si="4"/>
        <v>0</v>
      </c>
      <c r="P63" s="49">
        <f t="shared" si="5"/>
        <v>0</v>
      </c>
    </row>
    <row r="64" spans="1:16" x14ac:dyDescent="0.2">
      <c r="A64" s="101">
        <v>3</v>
      </c>
      <c r="B64" s="39"/>
      <c r="C64" s="99" t="s">
        <v>413</v>
      </c>
      <c r="D64" s="25"/>
      <c r="E64" s="102"/>
      <c r="F64" s="67"/>
      <c r="G64" s="64"/>
      <c r="H64" s="48"/>
      <c r="I64" s="64"/>
      <c r="J64" s="64"/>
      <c r="K64" s="49">
        <f t="shared" si="0"/>
        <v>0</v>
      </c>
      <c r="L64" s="50">
        <f t="shared" si="1"/>
        <v>0</v>
      </c>
      <c r="M64" s="48">
        <f t="shared" si="2"/>
        <v>0</v>
      </c>
      <c r="N64" s="48">
        <f t="shared" si="3"/>
        <v>0</v>
      </c>
      <c r="O64" s="48">
        <f t="shared" si="4"/>
        <v>0</v>
      </c>
      <c r="P64" s="49">
        <f t="shared" si="5"/>
        <v>0</v>
      </c>
    </row>
    <row r="65" spans="1:16" ht="20.399999999999999" x14ac:dyDescent="0.2">
      <c r="A65" s="38">
        <v>1</v>
      </c>
      <c r="B65" s="39"/>
      <c r="C65" s="47" t="s">
        <v>414</v>
      </c>
      <c r="D65" s="25" t="s">
        <v>69</v>
      </c>
      <c r="E65" s="102">
        <v>6</v>
      </c>
      <c r="F65" s="67"/>
      <c r="G65" s="64"/>
      <c r="H65" s="48">
        <f t="shared" ref="H65:H81" si="8">ROUND(F65*G65,2)</f>
        <v>0</v>
      </c>
      <c r="I65" s="64"/>
      <c r="J65" s="64"/>
      <c r="K65" s="49">
        <f t="shared" si="0"/>
        <v>0</v>
      </c>
      <c r="L65" s="50">
        <f t="shared" si="1"/>
        <v>0</v>
      </c>
      <c r="M65" s="48">
        <f t="shared" si="2"/>
        <v>0</v>
      </c>
      <c r="N65" s="48">
        <f t="shared" si="3"/>
        <v>0</v>
      </c>
      <c r="O65" s="48">
        <f t="shared" si="4"/>
        <v>0</v>
      </c>
      <c r="P65" s="49">
        <f t="shared" si="5"/>
        <v>0</v>
      </c>
    </row>
    <row r="66" spans="1:16" ht="20.399999999999999" x14ac:dyDescent="0.2">
      <c r="A66" s="38">
        <v>2</v>
      </c>
      <c r="B66" s="39"/>
      <c r="C66" s="47" t="s">
        <v>415</v>
      </c>
      <c r="D66" s="25" t="s">
        <v>65</v>
      </c>
      <c r="E66" s="102">
        <v>225</v>
      </c>
      <c r="F66" s="67"/>
      <c r="G66" s="64"/>
      <c r="H66" s="48">
        <f t="shared" si="8"/>
        <v>0</v>
      </c>
      <c r="I66" s="64"/>
      <c r="J66" s="64"/>
      <c r="K66" s="49">
        <f t="shared" si="0"/>
        <v>0</v>
      </c>
      <c r="L66" s="50">
        <f t="shared" si="1"/>
        <v>0</v>
      </c>
      <c r="M66" s="48">
        <f t="shared" si="2"/>
        <v>0</v>
      </c>
      <c r="N66" s="48">
        <f t="shared" si="3"/>
        <v>0</v>
      </c>
      <c r="O66" s="48">
        <f t="shared" si="4"/>
        <v>0</v>
      </c>
      <c r="P66" s="49">
        <f t="shared" si="5"/>
        <v>0</v>
      </c>
    </row>
    <row r="67" spans="1:16" ht="20.399999999999999" x14ac:dyDescent="0.2">
      <c r="A67" s="38">
        <v>3</v>
      </c>
      <c r="B67" s="39"/>
      <c r="C67" s="47" t="s">
        <v>416</v>
      </c>
      <c r="D67" s="25" t="s">
        <v>65</v>
      </c>
      <c r="E67" s="102">
        <v>177</v>
      </c>
      <c r="F67" s="67"/>
      <c r="G67" s="64"/>
      <c r="H67" s="48">
        <f t="shared" si="8"/>
        <v>0</v>
      </c>
      <c r="I67" s="64"/>
      <c r="J67" s="64"/>
      <c r="K67" s="49">
        <f t="shared" si="0"/>
        <v>0</v>
      </c>
      <c r="L67" s="50">
        <f t="shared" si="1"/>
        <v>0</v>
      </c>
      <c r="M67" s="48">
        <f t="shared" si="2"/>
        <v>0</v>
      </c>
      <c r="N67" s="48">
        <f t="shared" si="3"/>
        <v>0</v>
      </c>
      <c r="O67" s="48">
        <f t="shared" si="4"/>
        <v>0</v>
      </c>
      <c r="P67" s="49">
        <f t="shared" si="5"/>
        <v>0</v>
      </c>
    </row>
    <row r="68" spans="1:16" ht="20.399999999999999" x14ac:dyDescent="0.2">
      <c r="A68" s="38">
        <v>4</v>
      </c>
      <c r="B68" s="39"/>
      <c r="C68" s="47" t="s">
        <v>417</v>
      </c>
      <c r="D68" s="25" t="s">
        <v>65</v>
      </c>
      <c r="E68" s="102">
        <v>65</v>
      </c>
      <c r="F68" s="67"/>
      <c r="G68" s="64"/>
      <c r="H68" s="48">
        <f t="shared" si="8"/>
        <v>0</v>
      </c>
      <c r="I68" s="64"/>
      <c r="J68" s="64"/>
      <c r="K68" s="49">
        <f t="shared" si="0"/>
        <v>0</v>
      </c>
      <c r="L68" s="50">
        <f t="shared" si="1"/>
        <v>0</v>
      </c>
      <c r="M68" s="48">
        <f t="shared" si="2"/>
        <v>0</v>
      </c>
      <c r="N68" s="48">
        <f t="shared" si="3"/>
        <v>0</v>
      </c>
      <c r="O68" s="48">
        <f t="shared" si="4"/>
        <v>0</v>
      </c>
      <c r="P68" s="49">
        <f t="shared" si="5"/>
        <v>0</v>
      </c>
    </row>
    <row r="69" spans="1:16" x14ac:dyDescent="0.2">
      <c r="A69" s="38">
        <v>5</v>
      </c>
      <c r="B69" s="39"/>
      <c r="C69" s="47" t="s">
        <v>418</v>
      </c>
      <c r="D69" s="25" t="s">
        <v>312</v>
      </c>
      <c r="E69" s="102">
        <v>39</v>
      </c>
      <c r="F69" s="67"/>
      <c r="G69" s="64"/>
      <c r="H69" s="48">
        <f t="shared" si="8"/>
        <v>0</v>
      </c>
      <c r="I69" s="64"/>
      <c r="J69" s="64"/>
      <c r="K69" s="49">
        <f t="shared" si="0"/>
        <v>0</v>
      </c>
      <c r="L69" s="50">
        <f t="shared" si="1"/>
        <v>0</v>
      </c>
      <c r="M69" s="48">
        <f t="shared" si="2"/>
        <v>0</v>
      </c>
      <c r="N69" s="48">
        <f t="shared" si="3"/>
        <v>0</v>
      </c>
      <c r="O69" s="48">
        <f t="shared" si="4"/>
        <v>0</v>
      </c>
      <c r="P69" s="49">
        <f t="shared" si="5"/>
        <v>0</v>
      </c>
    </row>
    <row r="70" spans="1:16" x14ac:dyDescent="0.2">
      <c r="A70" s="38">
        <v>6</v>
      </c>
      <c r="B70" s="39"/>
      <c r="C70" s="47" t="s">
        <v>419</v>
      </c>
      <c r="D70" s="25" t="s">
        <v>312</v>
      </c>
      <c r="E70" s="102">
        <v>26</v>
      </c>
      <c r="F70" s="67"/>
      <c r="G70" s="64"/>
      <c r="H70" s="48">
        <f t="shared" si="8"/>
        <v>0</v>
      </c>
      <c r="I70" s="64"/>
      <c r="J70" s="64"/>
      <c r="K70" s="49">
        <f t="shared" si="0"/>
        <v>0</v>
      </c>
      <c r="L70" s="50">
        <f t="shared" si="1"/>
        <v>0</v>
      </c>
      <c r="M70" s="48">
        <f t="shared" si="2"/>
        <v>0</v>
      </c>
      <c r="N70" s="48">
        <f t="shared" si="3"/>
        <v>0</v>
      </c>
      <c r="O70" s="48">
        <f t="shared" si="4"/>
        <v>0</v>
      </c>
      <c r="P70" s="49">
        <f t="shared" si="5"/>
        <v>0</v>
      </c>
    </row>
    <row r="71" spans="1:16" ht="20.399999999999999" x14ac:dyDescent="0.2">
      <c r="A71" s="38">
        <v>7</v>
      </c>
      <c r="B71" s="39"/>
      <c r="C71" s="47" t="s">
        <v>420</v>
      </c>
      <c r="D71" s="25" t="s">
        <v>312</v>
      </c>
      <c r="E71" s="102">
        <v>6</v>
      </c>
      <c r="F71" s="67"/>
      <c r="G71" s="64"/>
      <c r="H71" s="48">
        <f t="shared" si="8"/>
        <v>0</v>
      </c>
      <c r="I71" s="64"/>
      <c r="J71" s="64"/>
      <c r="K71" s="49">
        <f t="shared" si="0"/>
        <v>0</v>
      </c>
      <c r="L71" s="50">
        <f t="shared" si="1"/>
        <v>0</v>
      </c>
      <c r="M71" s="48">
        <f t="shared" si="2"/>
        <v>0</v>
      </c>
      <c r="N71" s="48">
        <f t="shared" si="3"/>
        <v>0</v>
      </c>
      <c r="O71" s="48">
        <f t="shared" si="4"/>
        <v>0</v>
      </c>
      <c r="P71" s="49">
        <f t="shared" si="5"/>
        <v>0</v>
      </c>
    </row>
    <row r="72" spans="1:16" x14ac:dyDescent="0.2">
      <c r="A72" s="38">
        <v>8</v>
      </c>
      <c r="B72" s="39"/>
      <c r="C72" s="47" t="s">
        <v>421</v>
      </c>
      <c r="D72" s="25" t="s">
        <v>312</v>
      </c>
      <c r="E72" s="102">
        <v>11</v>
      </c>
      <c r="F72" s="67"/>
      <c r="G72" s="64"/>
      <c r="H72" s="48">
        <f t="shared" si="8"/>
        <v>0</v>
      </c>
      <c r="I72" s="64"/>
      <c r="J72" s="64"/>
      <c r="K72" s="49">
        <f t="shared" si="0"/>
        <v>0</v>
      </c>
      <c r="L72" s="50">
        <f t="shared" si="1"/>
        <v>0</v>
      </c>
      <c r="M72" s="48">
        <f t="shared" si="2"/>
        <v>0</v>
      </c>
      <c r="N72" s="48">
        <f t="shared" si="3"/>
        <v>0</v>
      </c>
      <c r="O72" s="48">
        <f t="shared" si="4"/>
        <v>0</v>
      </c>
      <c r="P72" s="49">
        <f t="shared" si="5"/>
        <v>0</v>
      </c>
    </row>
    <row r="73" spans="1:16" x14ac:dyDescent="0.2">
      <c r="A73" s="38">
        <v>9</v>
      </c>
      <c r="B73" s="39"/>
      <c r="C73" s="47" t="s">
        <v>422</v>
      </c>
      <c r="D73" s="25" t="s">
        <v>312</v>
      </c>
      <c r="E73" s="102">
        <v>10</v>
      </c>
      <c r="F73" s="67"/>
      <c r="G73" s="64"/>
      <c r="H73" s="48">
        <f t="shared" si="8"/>
        <v>0</v>
      </c>
      <c r="I73" s="64"/>
      <c r="J73" s="64"/>
      <c r="K73" s="49">
        <f t="shared" si="0"/>
        <v>0</v>
      </c>
      <c r="L73" s="50">
        <f t="shared" si="1"/>
        <v>0</v>
      </c>
      <c r="M73" s="48">
        <f t="shared" si="2"/>
        <v>0</v>
      </c>
      <c r="N73" s="48">
        <f t="shared" si="3"/>
        <v>0</v>
      </c>
      <c r="O73" s="48">
        <f t="shared" si="4"/>
        <v>0</v>
      </c>
      <c r="P73" s="49">
        <f t="shared" si="5"/>
        <v>0</v>
      </c>
    </row>
    <row r="74" spans="1:16" ht="20.399999999999999" x14ac:dyDescent="0.2">
      <c r="A74" s="38">
        <v>10</v>
      </c>
      <c r="B74" s="39"/>
      <c r="C74" s="47" t="s">
        <v>423</v>
      </c>
      <c r="D74" s="25" t="s">
        <v>69</v>
      </c>
      <c r="E74" s="102">
        <v>12</v>
      </c>
      <c r="F74" s="67"/>
      <c r="G74" s="64"/>
      <c r="H74" s="48">
        <f t="shared" si="8"/>
        <v>0</v>
      </c>
      <c r="I74" s="64"/>
      <c r="J74" s="64"/>
      <c r="K74" s="49">
        <f t="shared" si="0"/>
        <v>0</v>
      </c>
      <c r="L74" s="50">
        <f t="shared" si="1"/>
        <v>0</v>
      </c>
      <c r="M74" s="48">
        <f t="shared" si="2"/>
        <v>0</v>
      </c>
      <c r="N74" s="48">
        <f t="shared" si="3"/>
        <v>0</v>
      </c>
      <c r="O74" s="48">
        <f t="shared" si="4"/>
        <v>0</v>
      </c>
      <c r="P74" s="49">
        <f t="shared" si="5"/>
        <v>0</v>
      </c>
    </row>
    <row r="75" spans="1:16" ht="20.399999999999999" x14ac:dyDescent="0.2">
      <c r="A75" s="38">
        <v>11</v>
      </c>
      <c r="B75" s="39"/>
      <c r="C75" s="47" t="s">
        <v>424</v>
      </c>
      <c r="D75" s="25" t="s">
        <v>69</v>
      </c>
      <c r="E75" s="102">
        <v>7</v>
      </c>
      <c r="F75" s="67"/>
      <c r="G75" s="64"/>
      <c r="H75" s="48">
        <f t="shared" si="8"/>
        <v>0</v>
      </c>
      <c r="I75" s="64"/>
      <c r="J75" s="64"/>
      <c r="K75" s="49">
        <f t="shared" ref="K75:K84" si="9">SUM(H75:J75)</f>
        <v>0</v>
      </c>
      <c r="L75" s="50">
        <f t="shared" ref="L75:L84" si="10">ROUND(E75*F75,2)</f>
        <v>0</v>
      </c>
      <c r="M75" s="48">
        <f t="shared" ref="M75:M84" si="11">ROUND(H75*E75,2)</f>
        <v>0</v>
      </c>
      <c r="N75" s="48">
        <f t="shared" ref="N75:N84" si="12">ROUND(I75*E75,2)</f>
        <v>0</v>
      </c>
      <c r="O75" s="48">
        <f t="shared" ref="O75:O84" si="13">ROUND(J75*E75,2)</f>
        <v>0</v>
      </c>
      <c r="P75" s="49">
        <f t="shared" ref="P75:P84" si="14">SUM(M75:O75)</f>
        <v>0</v>
      </c>
    </row>
    <row r="76" spans="1:16" x14ac:dyDescent="0.2">
      <c r="A76" s="38">
        <v>12</v>
      </c>
      <c r="B76" s="39"/>
      <c r="C76" s="47" t="s">
        <v>396</v>
      </c>
      <c r="D76" s="25" t="s">
        <v>69</v>
      </c>
      <c r="E76" s="102">
        <v>1</v>
      </c>
      <c r="F76" s="67"/>
      <c r="G76" s="64"/>
      <c r="H76" s="48">
        <f t="shared" si="8"/>
        <v>0</v>
      </c>
      <c r="I76" s="64"/>
      <c r="J76" s="64"/>
      <c r="K76" s="49">
        <f t="shared" si="9"/>
        <v>0</v>
      </c>
      <c r="L76" s="50">
        <f t="shared" si="10"/>
        <v>0</v>
      </c>
      <c r="M76" s="48">
        <f t="shared" si="11"/>
        <v>0</v>
      </c>
      <c r="N76" s="48">
        <f t="shared" si="12"/>
        <v>0</v>
      </c>
      <c r="O76" s="48">
        <f t="shared" si="13"/>
        <v>0</v>
      </c>
      <c r="P76" s="49">
        <f t="shared" si="14"/>
        <v>0</v>
      </c>
    </row>
    <row r="77" spans="1:16" x14ac:dyDescent="0.2">
      <c r="A77" s="38">
        <v>13</v>
      </c>
      <c r="B77" s="39"/>
      <c r="C77" s="47" t="s">
        <v>425</v>
      </c>
      <c r="D77" s="25" t="s">
        <v>69</v>
      </c>
      <c r="E77" s="102">
        <v>1</v>
      </c>
      <c r="F77" s="67"/>
      <c r="G77" s="64"/>
      <c r="H77" s="48">
        <f t="shared" si="8"/>
        <v>0</v>
      </c>
      <c r="I77" s="64"/>
      <c r="J77" s="64"/>
      <c r="K77" s="49">
        <f t="shared" si="9"/>
        <v>0</v>
      </c>
      <c r="L77" s="50">
        <f t="shared" si="10"/>
        <v>0</v>
      </c>
      <c r="M77" s="48">
        <f t="shared" si="11"/>
        <v>0</v>
      </c>
      <c r="N77" s="48">
        <f t="shared" si="12"/>
        <v>0</v>
      </c>
      <c r="O77" s="48">
        <f t="shared" si="13"/>
        <v>0</v>
      </c>
      <c r="P77" s="49">
        <f t="shared" si="14"/>
        <v>0</v>
      </c>
    </row>
    <row r="78" spans="1:16" x14ac:dyDescent="0.2">
      <c r="A78" s="38">
        <v>14</v>
      </c>
      <c r="B78" s="39"/>
      <c r="C78" s="47" t="s">
        <v>410</v>
      </c>
      <c r="D78" s="25" t="s">
        <v>69</v>
      </c>
      <c r="E78" s="102">
        <v>1</v>
      </c>
      <c r="F78" s="67"/>
      <c r="G78" s="64"/>
      <c r="H78" s="48">
        <f t="shared" si="8"/>
        <v>0</v>
      </c>
      <c r="I78" s="64"/>
      <c r="J78" s="64"/>
      <c r="K78" s="49">
        <f t="shared" si="9"/>
        <v>0</v>
      </c>
      <c r="L78" s="50">
        <f t="shared" si="10"/>
        <v>0</v>
      </c>
      <c r="M78" s="48">
        <f t="shared" si="11"/>
        <v>0</v>
      </c>
      <c r="N78" s="48">
        <f t="shared" si="12"/>
        <v>0</v>
      </c>
      <c r="O78" s="48">
        <f t="shared" si="13"/>
        <v>0</v>
      </c>
      <c r="P78" s="49">
        <f t="shared" si="14"/>
        <v>0</v>
      </c>
    </row>
    <row r="79" spans="1:16" ht="20.399999999999999" x14ac:dyDescent="0.2">
      <c r="A79" s="38">
        <v>15</v>
      </c>
      <c r="B79" s="39"/>
      <c r="C79" s="47" t="s">
        <v>426</v>
      </c>
      <c r="D79" s="25" t="s">
        <v>65</v>
      </c>
      <c r="E79" s="102">
        <v>65</v>
      </c>
      <c r="F79" s="67"/>
      <c r="G79" s="64"/>
      <c r="H79" s="48">
        <f t="shared" si="8"/>
        <v>0</v>
      </c>
      <c r="I79" s="64"/>
      <c r="J79" s="64"/>
      <c r="K79" s="49">
        <f t="shared" si="9"/>
        <v>0</v>
      </c>
      <c r="L79" s="50">
        <f t="shared" si="10"/>
        <v>0</v>
      </c>
      <c r="M79" s="48">
        <f t="shared" si="11"/>
        <v>0</v>
      </c>
      <c r="N79" s="48">
        <f t="shared" si="12"/>
        <v>0</v>
      </c>
      <c r="O79" s="48">
        <f t="shared" si="13"/>
        <v>0</v>
      </c>
      <c r="P79" s="49">
        <f t="shared" si="14"/>
        <v>0</v>
      </c>
    </row>
    <row r="80" spans="1:16" ht="20.399999999999999" x14ac:dyDescent="0.2">
      <c r="A80" s="38">
        <v>16</v>
      </c>
      <c r="B80" s="39"/>
      <c r="C80" s="47" t="s">
        <v>427</v>
      </c>
      <c r="D80" s="25" t="s">
        <v>65</v>
      </c>
      <c r="E80" s="102">
        <v>65</v>
      </c>
      <c r="F80" s="67"/>
      <c r="G80" s="64"/>
      <c r="H80" s="48">
        <f t="shared" si="8"/>
        <v>0</v>
      </c>
      <c r="I80" s="64"/>
      <c r="J80" s="64"/>
      <c r="K80" s="49">
        <f t="shared" si="9"/>
        <v>0</v>
      </c>
      <c r="L80" s="50">
        <f t="shared" si="10"/>
        <v>0</v>
      </c>
      <c r="M80" s="48">
        <f t="shared" si="11"/>
        <v>0</v>
      </c>
      <c r="N80" s="48">
        <f t="shared" si="12"/>
        <v>0</v>
      </c>
      <c r="O80" s="48">
        <f t="shared" si="13"/>
        <v>0</v>
      </c>
      <c r="P80" s="49">
        <f t="shared" si="14"/>
        <v>0</v>
      </c>
    </row>
    <row r="81" spans="1:16" ht="20.399999999999999" x14ac:dyDescent="0.2">
      <c r="A81" s="38">
        <v>17</v>
      </c>
      <c r="B81" s="39"/>
      <c r="C81" s="47" t="s">
        <v>411</v>
      </c>
      <c r="D81" s="25" t="s">
        <v>69</v>
      </c>
      <c r="E81" s="102">
        <v>1</v>
      </c>
      <c r="F81" s="67"/>
      <c r="G81" s="64"/>
      <c r="H81" s="48">
        <f t="shared" si="8"/>
        <v>0</v>
      </c>
      <c r="I81" s="64"/>
      <c r="J81" s="64"/>
      <c r="K81" s="49">
        <f t="shared" si="9"/>
        <v>0</v>
      </c>
      <c r="L81" s="50">
        <f t="shared" si="10"/>
        <v>0</v>
      </c>
      <c r="M81" s="48">
        <f t="shared" si="11"/>
        <v>0</v>
      </c>
      <c r="N81" s="48">
        <f t="shared" si="12"/>
        <v>0</v>
      </c>
      <c r="O81" s="48">
        <f t="shared" si="13"/>
        <v>0</v>
      </c>
      <c r="P81" s="49">
        <f t="shared" si="14"/>
        <v>0</v>
      </c>
    </row>
    <row r="82" spans="1:16" x14ac:dyDescent="0.2">
      <c r="A82" s="38">
        <v>18</v>
      </c>
      <c r="B82" s="39"/>
      <c r="C82" s="47" t="s">
        <v>412</v>
      </c>
      <c r="D82" s="25" t="s">
        <v>69</v>
      </c>
      <c r="E82" s="102">
        <v>1</v>
      </c>
      <c r="F82" s="67"/>
      <c r="G82" s="64"/>
      <c r="H82" s="48"/>
      <c r="I82" s="64"/>
      <c r="J82" s="64"/>
      <c r="K82" s="49">
        <f t="shared" si="9"/>
        <v>0</v>
      </c>
      <c r="L82" s="50">
        <f t="shared" si="10"/>
        <v>0</v>
      </c>
      <c r="M82" s="48">
        <f t="shared" si="11"/>
        <v>0</v>
      </c>
      <c r="N82" s="48">
        <f t="shared" si="12"/>
        <v>0</v>
      </c>
      <c r="O82" s="48">
        <f t="shared" si="13"/>
        <v>0</v>
      </c>
      <c r="P82" s="49">
        <f t="shared" si="14"/>
        <v>0</v>
      </c>
    </row>
    <row r="83" spans="1:16" x14ac:dyDescent="0.2">
      <c r="A83" s="101">
        <v>4</v>
      </c>
      <c r="B83" s="39"/>
      <c r="C83" s="99" t="s">
        <v>112</v>
      </c>
      <c r="D83" s="25"/>
      <c r="E83" s="102"/>
      <c r="F83" s="67"/>
      <c r="G83" s="64"/>
      <c r="H83" s="48"/>
      <c r="I83" s="64"/>
      <c r="J83" s="64"/>
      <c r="K83" s="49">
        <f t="shared" si="9"/>
        <v>0</v>
      </c>
      <c r="L83" s="50">
        <f t="shared" si="10"/>
        <v>0</v>
      </c>
      <c r="M83" s="48">
        <f t="shared" si="11"/>
        <v>0</v>
      </c>
      <c r="N83" s="48">
        <f t="shared" si="12"/>
        <v>0</v>
      </c>
      <c r="O83" s="48">
        <f t="shared" si="13"/>
        <v>0</v>
      </c>
      <c r="P83" s="49">
        <f t="shared" si="14"/>
        <v>0</v>
      </c>
    </row>
    <row r="84" spans="1:16" ht="21" thickBot="1" x14ac:dyDescent="0.25">
      <c r="A84" s="38">
        <v>1</v>
      </c>
      <c r="B84" s="39"/>
      <c r="C84" s="47" t="s">
        <v>428</v>
      </c>
      <c r="D84" s="25" t="s">
        <v>69</v>
      </c>
      <c r="E84" s="102">
        <v>1</v>
      </c>
      <c r="F84" s="67"/>
      <c r="G84" s="64"/>
      <c r="H84" s="48">
        <f t="shared" ref="H84" si="15">ROUND(F84*G84,2)</f>
        <v>0</v>
      </c>
      <c r="I84" s="64">
        <f>H84*10%</f>
        <v>0</v>
      </c>
      <c r="J84" s="64">
        <f t="shared" ref="J84" si="16">ROUND(H84*0.06,2)</f>
        <v>0</v>
      </c>
      <c r="K84" s="49">
        <f t="shared" si="9"/>
        <v>0</v>
      </c>
      <c r="L84" s="50">
        <f t="shared" si="10"/>
        <v>0</v>
      </c>
      <c r="M84" s="48">
        <f t="shared" si="11"/>
        <v>0</v>
      </c>
      <c r="N84" s="48">
        <f t="shared" si="12"/>
        <v>0</v>
      </c>
      <c r="O84" s="48">
        <f t="shared" si="13"/>
        <v>0</v>
      </c>
      <c r="P84" s="49">
        <f t="shared" si="14"/>
        <v>0</v>
      </c>
    </row>
    <row r="85" spans="1:16" ht="10.8" thickBot="1" x14ac:dyDescent="0.25">
      <c r="A85" s="166" t="s">
        <v>457</v>
      </c>
      <c r="B85" s="167"/>
      <c r="C85" s="167"/>
      <c r="D85" s="167"/>
      <c r="E85" s="167"/>
      <c r="F85" s="167"/>
      <c r="G85" s="167"/>
      <c r="H85" s="167"/>
      <c r="I85" s="167"/>
      <c r="J85" s="167"/>
      <c r="K85" s="168"/>
      <c r="L85" s="68">
        <f>SUM(L14:L84)</f>
        <v>0</v>
      </c>
      <c r="M85" s="69">
        <f>SUM(M14:M84)</f>
        <v>0</v>
      </c>
      <c r="N85" s="69">
        <f>SUM(N14:N84)</f>
        <v>0</v>
      </c>
      <c r="O85" s="69">
        <f>SUM(O14:O84)</f>
        <v>0</v>
      </c>
      <c r="P85" s="70">
        <f>SUM(P14:P84)</f>
        <v>0</v>
      </c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" t="s">
        <v>14</v>
      </c>
      <c r="B88" s="17"/>
      <c r="C88" s="165">
        <f>'Kops a'!C32:H32</f>
        <v>0</v>
      </c>
      <c r="D88" s="165"/>
      <c r="E88" s="165"/>
      <c r="F88" s="165"/>
      <c r="G88" s="165"/>
      <c r="H88" s="165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21" t="s">
        <v>15</v>
      </c>
      <c r="D89" s="121"/>
      <c r="E89" s="121"/>
      <c r="F89" s="121"/>
      <c r="G89" s="121"/>
      <c r="H89" s="121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87" t="str">
        <f>'Kops a'!A35</f>
        <v>Tāme sastādīta</v>
      </c>
      <c r="B91" s="88"/>
      <c r="C91" s="88"/>
      <c r="D91" s="8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" t="s">
        <v>37</v>
      </c>
      <c r="B93" s="17"/>
      <c r="C93" s="165">
        <f>'Kops a'!C37:H37</f>
        <v>0</v>
      </c>
      <c r="D93" s="165"/>
      <c r="E93" s="165"/>
      <c r="F93" s="165"/>
      <c r="G93" s="165"/>
      <c r="H93" s="165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21" t="s">
        <v>15</v>
      </c>
      <c r="D94" s="121"/>
      <c r="E94" s="121"/>
      <c r="F94" s="121"/>
      <c r="G94" s="121"/>
      <c r="H94" s="121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87" t="s">
        <v>54</v>
      </c>
      <c r="B96" s="88"/>
      <c r="C96" s="92">
        <f>'Kops a'!C40</f>
        <v>0</v>
      </c>
      <c r="D96" s="51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94:H94"/>
    <mergeCell ref="C4:I4"/>
    <mergeCell ref="F12:K12"/>
    <mergeCell ref="J9:M9"/>
    <mergeCell ref="D8:L8"/>
    <mergeCell ref="A85:K85"/>
    <mergeCell ref="C88:H88"/>
    <mergeCell ref="C89:H89"/>
    <mergeCell ref="C93:H93"/>
  </mergeCells>
  <conditionalFormatting sqref="D14:G84 I14:J84">
    <cfRule type="cellIs" dxfId="21" priority="35" operator="equal">
      <formula>0</formula>
    </cfRule>
  </conditionalFormatting>
  <conditionalFormatting sqref="N9:O9 H14:H84 K14:P84">
    <cfRule type="cellIs" dxfId="20" priority="34" operator="equal">
      <formula>0</formula>
    </cfRule>
  </conditionalFormatting>
  <conditionalFormatting sqref="C2:I2">
    <cfRule type="cellIs" dxfId="19" priority="31" operator="equal">
      <formula>0</formula>
    </cfRule>
  </conditionalFormatting>
  <conditionalFormatting sqref="O10">
    <cfRule type="cellIs" dxfId="18" priority="30" operator="equal">
      <formula>"20__. gada __. _________"</formula>
    </cfRule>
  </conditionalFormatting>
  <conditionalFormatting sqref="A85:K85">
    <cfRule type="containsText" dxfId="17" priority="29" operator="containsText" text="Tiešās izmaksas kopā, t. sk. darba devēja sociālais nodoklis __.__% ">
      <formula>NOT(ISERROR(SEARCH("Tiešās izmaksas kopā, t. sk. darba devēja sociālais nodoklis __.__% ",A85)))</formula>
    </cfRule>
  </conditionalFormatting>
  <conditionalFormatting sqref="L85:P85">
    <cfRule type="cellIs" dxfId="16" priority="24" operator="equal">
      <formula>0</formula>
    </cfRule>
  </conditionalFormatting>
  <conditionalFormatting sqref="C4:I4">
    <cfRule type="cellIs" dxfId="15" priority="23" operator="equal">
      <formula>0</formula>
    </cfRule>
  </conditionalFormatting>
  <conditionalFormatting sqref="D5:L8">
    <cfRule type="cellIs" dxfId="14" priority="19" operator="equal">
      <formula>0</formula>
    </cfRule>
  </conditionalFormatting>
  <conditionalFormatting sqref="C93:H93">
    <cfRule type="cellIs" dxfId="13" priority="12" operator="equal">
      <formula>0</formula>
    </cfRule>
  </conditionalFormatting>
  <conditionalFormatting sqref="P10">
    <cfRule type="cellIs" dxfId="12" priority="15" operator="equal">
      <formula>"20__. gada __. _________"</formula>
    </cfRule>
  </conditionalFormatting>
  <conditionalFormatting sqref="C88:H88">
    <cfRule type="cellIs" dxfId="11" priority="11" operator="equal">
      <formula>0</formula>
    </cfRule>
  </conditionalFormatting>
  <conditionalFormatting sqref="C93:H93 C96 C88:H88">
    <cfRule type="cellIs" dxfId="10" priority="10" operator="equal">
      <formula>0</formula>
    </cfRule>
  </conditionalFormatting>
  <conditionalFormatting sqref="D1">
    <cfRule type="cellIs" dxfId="9" priority="9" operator="equal">
      <formula>0</formula>
    </cfRule>
  </conditionalFormatting>
  <conditionalFormatting sqref="A9">
    <cfRule type="containsText" dxfId="8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5:B16 A84:B84 A65:B82 A18:B63">
    <cfRule type="cellIs" dxfId="7" priority="7" operator="equal">
      <formula>0</formula>
    </cfRule>
  </conditionalFormatting>
  <conditionalFormatting sqref="C15:C16 C84 C65:C82 C18:C63">
    <cfRule type="cellIs" dxfId="6" priority="5" operator="equal">
      <formula>0</formula>
    </cfRule>
  </conditionalFormatting>
  <conditionalFormatting sqref="A83:C83">
    <cfRule type="cellIs" dxfId="5" priority="4" operator="equal">
      <formula>0</formula>
    </cfRule>
  </conditionalFormatting>
  <conditionalFormatting sqref="A64:C64">
    <cfRule type="cellIs" dxfId="4" priority="3" operator="equal">
      <formula>0</formula>
    </cfRule>
  </conditionalFormatting>
  <conditionalFormatting sqref="A17:C17">
    <cfRule type="cellIs" dxfId="3" priority="2" operator="equal">
      <formula>0</formula>
    </cfRule>
  </conditionalFormatting>
  <conditionalFormatting sqref="A14:C14">
    <cfRule type="cellIs" dxfId="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EE428164-089A-404E-98DC-227888EB2467}">
            <xm:f>NOT(ISERROR(SEARCH("Tāme sastādīta ____. gada ___. ______________",A91)))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A91</xm:sqref>
        </x14:conditionalFormatting>
        <x14:conditionalFormatting xmlns:xm="http://schemas.microsoft.com/office/excel/2006/main">
          <x14:cfRule type="containsText" priority="13" operator="containsText" id="{879A8C95-2477-46CB-81ED-05AD5C15D29F}">
            <xm:f>NOT(ISERROR(SEARCH("Sertifikāta Nr. _________________________________",A96)))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topLeftCell="A10" workbookViewId="0">
      <selection activeCell="A36" sqref="A36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16" t="s">
        <v>1</v>
      </c>
      <c r="C4" s="116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17" t="s">
        <v>3</v>
      </c>
      <c r="C8" s="117"/>
    </row>
    <row r="11" spans="1:3" x14ac:dyDescent="0.2">
      <c r="B11" s="2" t="s">
        <v>4</v>
      </c>
    </row>
    <row r="12" spans="1:3" x14ac:dyDescent="0.2">
      <c r="B12" s="85" t="s">
        <v>52</v>
      </c>
    </row>
    <row r="13" spans="1:3" ht="20.399999999999999" x14ac:dyDescent="0.2">
      <c r="A13" s="4" t="s">
        <v>5</v>
      </c>
      <c r="B13" s="78" t="s">
        <v>55</v>
      </c>
      <c r="C13" s="78"/>
    </row>
    <row r="14" spans="1:3" ht="20.399999999999999" x14ac:dyDescent="0.2">
      <c r="A14" s="4" t="s">
        <v>6</v>
      </c>
      <c r="B14" s="78" t="s">
        <v>56</v>
      </c>
      <c r="C14" s="78"/>
    </row>
    <row r="15" spans="1:3" x14ac:dyDescent="0.2">
      <c r="A15" s="4" t="s">
        <v>7</v>
      </c>
      <c r="B15" s="77" t="s">
        <v>57</v>
      </c>
      <c r="C15" s="77"/>
    </row>
    <row r="16" spans="1:3" x14ac:dyDescent="0.2">
      <c r="A16" s="4" t="s">
        <v>8</v>
      </c>
      <c r="B16" s="76"/>
      <c r="C16" s="76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80">
        <v>1</v>
      </c>
      <c r="B19" s="98" t="s">
        <v>56</v>
      </c>
      <c r="C19" s="9">
        <f>'Kops a'!E27</f>
        <v>0</v>
      </c>
    </row>
    <row r="20" spans="1:3" x14ac:dyDescent="0.2">
      <c r="A20" s="81"/>
      <c r="B20" s="82"/>
      <c r="C20" s="10"/>
    </row>
    <row r="21" spans="1:3" x14ac:dyDescent="0.2">
      <c r="A21" s="83"/>
      <c r="B21" s="8"/>
      <c r="C21" s="10"/>
    </row>
    <row r="22" spans="1:3" x14ac:dyDescent="0.2">
      <c r="A22" s="83"/>
      <c r="B22" s="8"/>
      <c r="C22" s="10"/>
    </row>
    <row r="23" spans="1:3" x14ac:dyDescent="0.2">
      <c r="A23" s="83"/>
      <c r="B23" s="8"/>
      <c r="C23" s="10"/>
    </row>
    <row r="24" spans="1:3" x14ac:dyDescent="0.2">
      <c r="A24" s="83"/>
      <c r="B24" s="8"/>
      <c r="C24" s="10"/>
    </row>
    <row r="25" spans="1:3" ht="10.8" thickBot="1" x14ac:dyDescent="0.25">
      <c r="A25" s="84"/>
      <c r="B25" s="53"/>
      <c r="C25" s="54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118" t="s">
        <v>13</v>
      </c>
      <c r="B28" s="119"/>
      <c r="C28" s="16">
        <f>ROUND(C26*21%,2)</f>
        <v>0</v>
      </c>
    </row>
    <row r="31" spans="1:3" x14ac:dyDescent="0.2">
      <c r="A31" s="1" t="s">
        <v>14</v>
      </c>
      <c r="B31" s="120"/>
      <c r="C31" s="120"/>
    </row>
    <row r="32" spans="1:3" x14ac:dyDescent="0.2">
      <c r="B32" s="121" t="s">
        <v>15</v>
      </c>
      <c r="C32" s="121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454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00" priority="9" operator="equal">
      <formula>0</formula>
    </cfRule>
  </conditionalFormatting>
  <conditionalFormatting sqref="B13:B16">
    <cfRule type="cellIs" dxfId="199" priority="8" operator="equal">
      <formula>0</formula>
    </cfRule>
  </conditionalFormatting>
  <conditionalFormatting sqref="B19">
    <cfRule type="cellIs" dxfId="198" priority="7" operator="equal">
      <formula>0</formula>
    </cfRule>
  </conditionalFormatting>
  <conditionalFormatting sqref="B34">
    <cfRule type="cellIs" dxfId="197" priority="5" operator="equal">
      <formula>0</formula>
    </cfRule>
  </conditionalFormatting>
  <conditionalFormatting sqref="B31:C31">
    <cfRule type="cellIs" dxfId="196" priority="3" operator="equal">
      <formula>0</formula>
    </cfRule>
  </conditionalFormatting>
  <conditionalFormatting sqref="A19">
    <cfRule type="cellIs" dxfId="195" priority="2" operator="equal">
      <formula>0</formula>
    </cfRule>
  </conditionalFormatting>
  <conditionalFormatting sqref="A36">
    <cfRule type="containsText" dxfId="194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0"/>
  <sheetViews>
    <sheetView workbookViewId="0">
      <selection activeCell="C40" sqref="C40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8.44140625" style="1" customWidth="1"/>
    <col min="4" max="4" width="6.886718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117"/>
      <c r="H1" s="117"/>
      <c r="I1" s="117"/>
    </row>
    <row r="2" spans="1:9" x14ac:dyDescent="0.2">
      <c r="A2" s="159" t="s">
        <v>16</v>
      </c>
      <c r="B2" s="159"/>
      <c r="C2" s="159"/>
      <c r="D2" s="159"/>
      <c r="E2" s="159"/>
      <c r="F2" s="159"/>
      <c r="G2" s="159"/>
      <c r="H2" s="159"/>
      <c r="I2" s="159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60" t="s">
        <v>17</v>
      </c>
      <c r="D4" s="160"/>
      <c r="E4" s="160"/>
      <c r="F4" s="160"/>
      <c r="G4" s="160"/>
      <c r="H4" s="160"/>
      <c r="I4" s="160"/>
    </row>
    <row r="5" spans="1:9" ht="11.25" customHeight="1" x14ac:dyDescent="0.2">
      <c r="A5" s="86"/>
      <c r="B5" s="86"/>
      <c r="C5" s="162" t="s">
        <v>52</v>
      </c>
      <c r="D5" s="162"/>
      <c r="E5" s="162"/>
      <c r="F5" s="162"/>
      <c r="G5" s="162"/>
      <c r="H5" s="162"/>
      <c r="I5" s="162"/>
    </row>
    <row r="6" spans="1:9" x14ac:dyDescent="0.2">
      <c r="A6" s="157" t="s">
        <v>18</v>
      </c>
      <c r="B6" s="157"/>
      <c r="C6" s="157"/>
      <c r="D6" s="161" t="str">
        <f>'Kopt a'!B13</f>
        <v>Daudzdzīvokļu dzīvojamās mājas vienkāršotas fasādes atjaunošana</v>
      </c>
      <c r="E6" s="161"/>
      <c r="F6" s="161"/>
      <c r="G6" s="161"/>
      <c r="H6" s="161"/>
      <c r="I6" s="161"/>
    </row>
    <row r="7" spans="1:9" ht="24.9" customHeight="1" x14ac:dyDescent="0.2">
      <c r="A7" s="157" t="s">
        <v>6</v>
      </c>
      <c r="B7" s="157"/>
      <c r="C7" s="157"/>
      <c r="D7" s="158" t="str">
        <f>'Kopt a'!B14</f>
        <v>Daudzdzīvokļu dzīvojamās mājas, Mātera iela 53, Jelgava vienkāršotas fasādes atjaunošana</v>
      </c>
      <c r="E7" s="158"/>
      <c r="F7" s="158"/>
      <c r="G7" s="158"/>
      <c r="H7" s="158"/>
      <c r="I7" s="158"/>
    </row>
    <row r="8" spans="1:9" x14ac:dyDescent="0.2">
      <c r="A8" s="154" t="s">
        <v>19</v>
      </c>
      <c r="B8" s="154"/>
      <c r="C8" s="154"/>
      <c r="D8" s="155" t="str">
        <f>'Kopt a'!B15</f>
        <v>Mātera iela 53, Jelgava</v>
      </c>
      <c r="E8" s="155"/>
      <c r="F8" s="155"/>
      <c r="G8" s="155"/>
      <c r="H8" s="155"/>
      <c r="I8" s="155"/>
    </row>
    <row r="9" spans="1:9" x14ac:dyDescent="0.2">
      <c r="A9" s="154" t="s">
        <v>20</v>
      </c>
      <c r="B9" s="154"/>
      <c r="C9" s="154"/>
      <c r="D9" s="155">
        <f>'Kopt a'!B16</f>
        <v>0</v>
      </c>
      <c r="E9" s="155"/>
      <c r="F9" s="155"/>
      <c r="G9" s="155"/>
      <c r="H9" s="155"/>
      <c r="I9" s="155"/>
    </row>
    <row r="10" spans="1:9" x14ac:dyDescent="0.2">
      <c r="C10" s="4" t="s">
        <v>21</v>
      </c>
      <c r="D10" s="156">
        <f>E27</f>
        <v>0</v>
      </c>
      <c r="E10" s="156"/>
      <c r="F10" s="79"/>
      <c r="G10" s="79"/>
      <c r="H10" s="79"/>
      <c r="I10" s="79"/>
    </row>
    <row r="11" spans="1:9" x14ac:dyDescent="0.2">
      <c r="C11" s="4" t="s">
        <v>22</v>
      </c>
      <c r="D11" s="156">
        <f>I23</f>
        <v>0</v>
      </c>
      <c r="E11" s="156"/>
      <c r="F11" s="79"/>
      <c r="G11" s="79"/>
      <c r="H11" s="79"/>
      <c r="I11" s="79"/>
    </row>
    <row r="12" spans="1:9" ht="10.8" thickBot="1" x14ac:dyDescent="0.25">
      <c r="F12" s="18"/>
      <c r="G12" s="18"/>
      <c r="H12" s="18"/>
      <c r="I12" s="18"/>
    </row>
    <row r="13" spans="1:9" x14ac:dyDescent="0.2">
      <c r="A13" s="138" t="s">
        <v>23</v>
      </c>
      <c r="B13" s="140" t="s">
        <v>24</v>
      </c>
      <c r="C13" s="142" t="s">
        <v>25</v>
      </c>
      <c r="D13" s="143"/>
      <c r="E13" s="146" t="s">
        <v>26</v>
      </c>
      <c r="F13" s="150" t="s">
        <v>27</v>
      </c>
      <c r="G13" s="151"/>
      <c r="H13" s="151"/>
      <c r="I13" s="152" t="s">
        <v>28</v>
      </c>
    </row>
    <row r="14" spans="1:9" ht="21" thickBot="1" x14ac:dyDescent="0.25">
      <c r="A14" s="139"/>
      <c r="B14" s="141"/>
      <c r="C14" s="144"/>
      <c r="D14" s="145"/>
      <c r="E14" s="147"/>
      <c r="F14" s="19" t="s">
        <v>29</v>
      </c>
      <c r="G14" s="20" t="s">
        <v>30</v>
      </c>
      <c r="H14" s="20" t="s">
        <v>31</v>
      </c>
      <c r="I14" s="153"/>
    </row>
    <row r="15" spans="1:9" x14ac:dyDescent="0.2">
      <c r="A15" s="74">
        <f>IF(E15=0,0,IF(COUNTBLANK(E15)=1,0,COUNTA($E$15:E15)))</f>
        <v>0</v>
      </c>
      <c r="B15" s="24">
        <f>IF(A15=0,0,CONCATENATE("Lt-",A15))</f>
        <v>0</v>
      </c>
      <c r="C15" s="148" t="str">
        <f>'1a'!C2:I2</f>
        <v>Bēniņu siltināšana un jumta seguma atjaunošana</v>
      </c>
      <c r="D15" s="149"/>
      <c r="E15" s="60">
        <f>'1a'!P85</f>
        <v>0</v>
      </c>
      <c r="F15" s="55">
        <f>'1a'!M85</f>
        <v>0</v>
      </c>
      <c r="G15" s="56">
        <f>'1a'!N85</f>
        <v>0</v>
      </c>
      <c r="H15" s="56">
        <f>'1a'!O85</f>
        <v>0</v>
      </c>
      <c r="I15" s="57">
        <f>'1a'!L85</f>
        <v>0</v>
      </c>
    </row>
    <row r="16" spans="1:9" x14ac:dyDescent="0.2">
      <c r="A16" s="75">
        <f>IF(E16=0,0,IF(COUNTBLANK(E16)=1,0,COUNTA($E$15:E16)))</f>
        <v>0</v>
      </c>
      <c r="B16" s="25">
        <f>IF(A16=0,0,CONCATENATE("Lt-",A16))</f>
        <v>0</v>
      </c>
      <c r="C16" s="136" t="str">
        <f>'2a'!C2:I2</f>
        <v>Ieejas mezgli un uzjumtiņu atjaunošana</v>
      </c>
      <c r="D16" s="137"/>
      <c r="E16" s="61">
        <f>'2a'!P55</f>
        <v>0</v>
      </c>
      <c r="F16" s="46">
        <f>'2a'!M55</f>
        <v>0</v>
      </c>
      <c r="G16" s="58">
        <f>'2a'!N55</f>
        <v>0</v>
      </c>
      <c r="H16" s="58">
        <f>'2a'!O55</f>
        <v>0</v>
      </c>
      <c r="I16" s="59">
        <f>'2a'!L55</f>
        <v>0</v>
      </c>
    </row>
    <row r="17" spans="1:9" x14ac:dyDescent="0.2">
      <c r="A17" s="75">
        <f>IF(E17=0,0,IF(COUNTBLANK(E17)=1,0,COUNTA($E$15:E17)))</f>
        <v>0</v>
      </c>
      <c r="B17" s="25">
        <f t="shared" ref="B17:B22" si="0">IF(A17=0,0,CONCATENATE("Lt-",A17))</f>
        <v>0</v>
      </c>
      <c r="C17" s="136" t="str">
        <f>'3a'!C2:I2</f>
        <v>Fasādes siltināšanas un apdares darbi</v>
      </c>
      <c r="D17" s="137"/>
      <c r="E17" s="62">
        <f>'3a'!P164</f>
        <v>0</v>
      </c>
      <c r="F17" s="46">
        <f>'3a'!M164</f>
        <v>0</v>
      </c>
      <c r="G17" s="58">
        <f>'3a'!N164</f>
        <v>0</v>
      </c>
      <c r="H17" s="58">
        <f>'3a'!O164</f>
        <v>0</v>
      </c>
      <c r="I17" s="59">
        <f>'3a'!L164</f>
        <v>0</v>
      </c>
    </row>
    <row r="18" spans="1:9" ht="11.25" customHeight="1" x14ac:dyDescent="0.2">
      <c r="A18" s="75">
        <f>IF(E18=0,0,IF(COUNTBLANK(E18)=1,0,COUNTA($E$15:E18)))</f>
        <v>0</v>
      </c>
      <c r="B18" s="25">
        <f t="shared" si="0"/>
        <v>0</v>
      </c>
      <c r="C18" s="136" t="str">
        <f>'4a'!C2:I2</f>
        <v>Logu un durvju montāžas darbi</v>
      </c>
      <c r="D18" s="137"/>
      <c r="E18" s="62">
        <f>'4a'!P105</f>
        <v>0</v>
      </c>
      <c r="F18" s="46">
        <f>'4a'!M105</f>
        <v>0</v>
      </c>
      <c r="G18" s="58">
        <f>'4a'!N105</f>
        <v>0</v>
      </c>
      <c r="H18" s="58">
        <f>'4a'!O105</f>
        <v>0</v>
      </c>
      <c r="I18" s="59">
        <f>'4a'!L105</f>
        <v>0</v>
      </c>
    </row>
    <row r="19" spans="1:9" x14ac:dyDescent="0.2">
      <c r="A19" s="75">
        <f>IF(E19=0,0,IF(COUNTBLANK(E19)=1,0,COUNTA($E$15:E19)))</f>
        <v>0</v>
      </c>
      <c r="B19" s="25">
        <f t="shared" si="0"/>
        <v>0</v>
      </c>
      <c r="C19" s="136" t="str">
        <f>'5a'!C2:I2</f>
        <v>Pagraba pārseguma siltināšanas darbi</v>
      </c>
      <c r="D19" s="137"/>
      <c r="E19" s="62">
        <f>'5a'!P26</f>
        <v>0</v>
      </c>
      <c r="F19" s="46">
        <f>'5a'!M26</f>
        <v>0</v>
      </c>
      <c r="G19" s="58">
        <f>'5a'!N26</f>
        <v>0</v>
      </c>
      <c r="H19" s="58">
        <f>'5a'!O26</f>
        <v>0</v>
      </c>
      <c r="I19" s="59">
        <f>'5a'!L26</f>
        <v>0</v>
      </c>
    </row>
    <row r="20" spans="1:9" x14ac:dyDescent="0.2">
      <c r="A20" s="75">
        <f>IF(E20=0,0,IF(COUNTBLANK(E20)=1,0,COUNTA($E$15:E20)))</f>
        <v>0</v>
      </c>
      <c r="B20" s="25">
        <f t="shared" si="0"/>
        <v>0</v>
      </c>
      <c r="C20" s="136" t="str">
        <f>'6a'!C2:I2</f>
        <v>Ventilācijas sistēmas atjaunošanas darbi</v>
      </c>
      <c r="D20" s="137"/>
      <c r="E20" s="62">
        <f>'6a'!P32</f>
        <v>0</v>
      </c>
      <c r="F20" s="46">
        <f>'6a'!M32</f>
        <v>0</v>
      </c>
      <c r="G20" s="58">
        <f>'6a'!N32</f>
        <v>0</v>
      </c>
      <c r="H20" s="58">
        <f>'6a'!O32</f>
        <v>0</v>
      </c>
      <c r="I20" s="59">
        <f>'6a'!L32</f>
        <v>0</v>
      </c>
    </row>
    <row r="21" spans="1:9" x14ac:dyDescent="0.2">
      <c r="A21" s="75">
        <f>IF(E21=0,0,IF(COUNTBLANK(E21)=1,0,COUNTA($E$15:E21)))</f>
        <v>0</v>
      </c>
      <c r="B21" s="25">
        <f t="shared" si="0"/>
        <v>0</v>
      </c>
      <c r="C21" s="136" t="str">
        <f>'7a'!C2:I2</f>
        <v>Apkures sistēmas atjaunošanas darbi</v>
      </c>
      <c r="D21" s="137"/>
      <c r="E21" s="62">
        <f>'7a'!P73</f>
        <v>0</v>
      </c>
      <c r="F21" s="46">
        <f>'7a'!M73</f>
        <v>0</v>
      </c>
      <c r="G21" s="58">
        <f>'7a'!N73</f>
        <v>0</v>
      </c>
      <c r="H21" s="58">
        <f>'7a'!O73</f>
        <v>0</v>
      </c>
      <c r="I21" s="59">
        <f>'7a'!L73</f>
        <v>0</v>
      </c>
    </row>
    <row r="22" spans="1:9" ht="10.8" thickBot="1" x14ac:dyDescent="0.25">
      <c r="A22" s="75">
        <f>IF(E22=0,0,IF(COUNTBLANK(E22)=1,0,COUNTA($E$15:E22)))</f>
        <v>0</v>
      </c>
      <c r="B22" s="25">
        <f t="shared" si="0"/>
        <v>0</v>
      </c>
      <c r="C22" s="136" t="str">
        <f>'8a'!C2:I2</f>
        <v>Ūdensapgādes un kanalizācijas sistēmas atjaunošana</v>
      </c>
      <c r="D22" s="137"/>
      <c r="E22" s="62">
        <f>'8a'!P85</f>
        <v>0</v>
      </c>
      <c r="F22" s="46">
        <f>'8a'!M85</f>
        <v>0</v>
      </c>
      <c r="G22" s="58">
        <f>'8a'!N85</f>
        <v>0</v>
      </c>
      <c r="H22" s="58">
        <f>'8a'!O85</f>
        <v>0</v>
      </c>
      <c r="I22" s="59">
        <f>'8a'!L85</f>
        <v>0</v>
      </c>
    </row>
    <row r="23" spans="1:9" ht="10.8" thickBot="1" x14ac:dyDescent="0.25">
      <c r="A23" s="122" t="s">
        <v>32</v>
      </c>
      <c r="B23" s="123"/>
      <c r="C23" s="123"/>
      <c r="D23" s="123"/>
      <c r="E23" s="41">
        <f>SUM(E15:E22)</f>
        <v>0</v>
      </c>
      <c r="F23" s="40">
        <f>SUM(F15:F22)</f>
        <v>0</v>
      </c>
      <c r="G23" s="40">
        <f>SUM(G15:G22)</f>
        <v>0</v>
      </c>
      <c r="H23" s="40">
        <f>SUM(H15:H22)</f>
        <v>0</v>
      </c>
      <c r="I23" s="41">
        <f>SUM(I15:I22)</f>
        <v>0</v>
      </c>
    </row>
    <row r="24" spans="1:9" x14ac:dyDescent="0.2">
      <c r="A24" s="124" t="s">
        <v>33</v>
      </c>
      <c r="B24" s="125"/>
      <c r="C24" s="126"/>
      <c r="D24" s="71"/>
      <c r="E24" s="42">
        <f>ROUND(E23*$D24,2)</f>
        <v>0</v>
      </c>
      <c r="F24" s="43"/>
      <c r="G24" s="43"/>
      <c r="H24" s="43"/>
      <c r="I24" s="43"/>
    </row>
    <row r="25" spans="1:9" x14ac:dyDescent="0.2">
      <c r="A25" s="127" t="s">
        <v>34</v>
      </c>
      <c r="B25" s="128"/>
      <c r="C25" s="129"/>
      <c r="D25" s="72"/>
      <c r="E25" s="44">
        <f>ROUND(E24*$D25,2)</f>
        <v>0</v>
      </c>
      <c r="F25" s="43"/>
      <c r="G25" s="43"/>
      <c r="H25" s="43"/>
      <c r="I25" s="43"/>
    </row>
    <row r="26" spans="1:9" x14ac:dyDescent="0.2">
      <c r="A26" s="130" t="s">
        <v>35</v>
      </c>
      <c r="B26" s="131"/>
      <c r="C26" s="132"/>
      <c r="D26" s="73"/>
      <c r="E26" s="44">
        <f>ROUND(E23*$D26,2)</f>
        <v>0</v>
      </c>
      <c r="F26" s="43"/>
      <c r="G26" s="43"/>
      <c r="H26" s="43"/>
      <c r="I26" s="43"/>
    </row>
    <row r="27" spans="1:9" ht="10.8" thickBot="1" x14ac:dyDescent="0.25">
      <c r="A27" s="133" t="s">
        <v>36</v>
      </c>
      <c r="B27" s="134"/>
      <c r="C27" s="135"/>
      <c r="D27" s="22"/>
      <c r="E27" s="45">
        <f>SUM(E23:E26)-E25</f>
        <v>0</v>
      </c>
      <c r="F27" s="43"/>
      <c r="G27" s="43"/>
      <c r="H27" s="43"/>
      <c r="I27" s="43"/>
    </row>
    <row r="28" spans="1:9" x14ac:dyDescent="0.2">
      <c r="A28" s="1" t="s">
        <v>58</v>
      </c>
      <c r="G28" s="21"/>
    </row>
    <row r="29" spans="1:9" x14ac:dyDescent="0.2">
      <c r="C29" s="17"/>
      <c r="D29" s="17"/>
      <c r="E29" s="17"/>
      <c r="F29" s="23"/>
      <c r="G29" s="23"/>
      <c r="H29" s="23"/>
      <c r="I29" s="23"/>
    </row>
    <row r="32" spans="1:9" x14ac:dyDescent="0.2">
      <c r="A32" s="1" t="s">
        <v>14</v>
      </c>
      <c r="B32" s="17"/>
      <c r="C32" s="120"/>
      <c r="D32" s="120"/>
      <c r="E32" s="120"/>
      <c r="F32" s="120"/>
      <c r="G32" s="120"/>
      <c r="H32" s="120"/>
    </row>
    <row r="33" spans="1:8" x14ac:dyDescent="0.2">
      <c r="A33" s="17"/>
      <c r="B33" s="17"/>
      <c r="C33" s="121" t="s">
        <v>15</v>
      </c>
      <c r="D33" s="121"/>
      <c r="E33" s="121"/>
      <c r="F33" s="121"/>
      <c r="G33" s="121"/>
      <c r="H33" s="121"/>
    </row>
    <row r="34" spans="1:8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A35" s="87" t="str">
        <f>'Kopt a'!A36</f>
        <v>Tāme sastādīta</v>
      </c>
      <c r="B35" s="88"/>
      <c r="C35" s="88"/>
      <c r="D35" s="88"/>
      <c r="F35" s="17"/>
      <c r="G35" s="17"/>
      <c r="H35" s="17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1" t="s">
        <v>37</v>
      </c>
      <c r="B37" s="17"/>
      <c r="C37" s="120"/>
      <c r="D37" s="120"/>
      <c r="E37" s="120"/>
      <c r="F37" s="120"/>
      <c r="G37" s="120"/>
      <c r="H37" s="120"/>
    </row>
    <row r="38" spans="1:8" x14ac:dyDescent="0.2">
      <c r="A38" s="17"/>
      <c r="B38" s="17"/>
      <c r="C38" s="121" t="s">
        <v>15</v>
      </c>
      <c r="D38" s="121"/>
      <c r="E38" s="121"/>
      <c r="F38" s="121"/>
      <c r="G38" s="121"/>
      <c r="H38" s="121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87" t="s">
        <v>53</v>
      </c>
      <c r="B40" s="88"/>
      <c r="C40" s="93"/>
      <c r="D40" s="88"/>
      <c r="F40" s="17"/>
      <c r="G40" s="17"/>
      <c r="H40" s="17"/>
    </row>
    <row r="50" spans="5:9" x14ac:dyDescent="0.2">
      <c r="E50" s="21"/>
      <c r="F50" s="21"/>
      <c r="G50" s="21"/>
      <c r="H50" s="21"/>
      <c r="I50" s="21"/>
    </row>
  </sheetData>
  <mergeCells count="37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32:H32"/>
    <mergeCell ref="C33:H33"/>
    <mergeCell ref="C37:H37"/>
    <mergeCell ref="C38:H38"/>
    <mergeCell ref="A23:D23"/>
    <mergeCell ref="A24:C24"/>
    <mergeCell ref="A25:C25"/>
    <mergeCell ref="A26:C26"/>
    <mergeCell ref="A27:C27"/>
  </mergeCells>
  <conditionalFormatting sqref="E23:I23">
    <cfRule type="cellIs" dxfId="193" priority="19" operator="equal">
      <formula>0</formula>
    </cfRule>
  </conditionalFormatting>
  <conditionalFormatting sqref="D10:E11">
    <cfRule type="cellIs" dxfId="192" priority="18" operator="equal">
      <formula>0</formula>
    </cfRule>
  </conditionalFormatting>
  <conditionalFormatting sqref="E15 C15:D22 E24:E27 I15:I22">
    <cfRule type="cellIs" dxfId="191" priority="16" operator="equal">
      <formula>0</formula>
    </cfRule>
  </conditionalFormatting>
  <conditionalFormatting sqref="D24:D26">
    <cfRule type="cellIs" dxfId="190" priority="14" operator="equal">
      <formula>0</formula>
    </cfRule>
  </conditionalFormatting>
  <conditionalFormatting sqref="C37:H37">
    <cfRule type="cellIs" dxfId="189" priority="11" operator="equal">
      <formula>0</formula>
    </cfRule>
  </conditionalFormatting>
  <conditionalFormatting sqref="C32:H32">
    <cfRule type="cellIs" dxfId="188" priority="10" operator="equal">
      <formula>0</formula>
    </cfRule>
  </conditionalFormatting>
  <conditionalFormatting sqref="E15:E22">
    <cfRule type="cellIs" dxfId="187" priority="8" operator="equal">
      <formula>0</formula>
    </cfRule>
  </conditionalFormatting>
  <conditionalFormatting sqref="F15:I22">
    <cfRule type="cellIs" dxfId="186" priority="7" operator="equal">
      <formula>0</formula>
    </cfRule>
  </conditionalFormatting>
  <conditionalFormatting sqref="D6:I9">
    <cfRule type="cellIs" dxfId="185" priority="6" operator="equal">
      <formula>0</formula>
    </cfRule>
  </conditionalFormatting>
  <conditionalFormatting sqref="C40">
    <cfRule type="cellIs" dxfId="184" priority="4" operator="equal">
      <formula>0</formula>
    </cfRule>
  </conditionalFormatting>
  <conditionalFormatting sqref="B15:B22">
    <cfRule type="cellIs" dxfId="183" priority="3" operator="equal">
      <formula>0</formula>
    </cfRule>
  </conditionalFormatting>
  <conditionalFormatting sqref="A15:A22">
    <cfRule type="cellIs" dxfId="18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97"/>
  <sheetViews>
    <sheetView topLeftCell="A73" workbookViewId="0">
      <selection activeCell="A85" sqref="A85:K85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0" t="s">
        <v>154</v>
      </c>
      <c r="D2" s="170"/>
      <c r="E2" s="170"/>
      <c r="F2" s="170"/>
      <c r="G2" s="170"/>
      <c r="H2" s="170"/>
      <c r="I2" s="170"/>
      <c r="J2" s="29"/>
    </row>
    <row r="3" spans="1:16" x14ac:dyDescent="0.2">
      <c r="A3" s="30"/>
      <c r="B3" s="30"/>
      <c r="C3" s="160" t="s">
        <v>17</v>
      </c>
      <c r="D3" s="160"/>
      <c r="E3" s="160"/>
      <c r="F3" s="160"/>
      <c r="G3" s="160"/>
      <c r="H3" s="160"/>
      <c r="I3" s="160"/>
      <c r="J3" s="30"/>
    </row>
    <row r="4" spans="1:16" x14ac:dyDescent="0.2">
      <c r="A4" s="30"/>
      <c r="B4" s="30"/>
      <c r="C4" s="171" t="s">
        <v>52</v>
      </c>
      <c r="D4" s="171"/>
      <c r="E4" s="171"/>
      <c r="F4" s="171"/>
      <c r="G4" s="171"/>
      <c r="H4" s="171"/>
      <c r="I4" s="171"/>
      <c r="J4" s="30"/>
    </row>
    <row r="5" spans="1:16" ht="11.25" customHeight="1" x14ac:dyDescent="0.2">
      <c r="A5" s="23"/>
      <c r="B5" s="23"/>
      <c r="C5" s="27" t="s">
        <v>5</v>
      </c>
      <c r="D5" s="183" t="str">
        <f>'Kops a'!D6</f>
        <v>Daudzdzīvokļu dzīvojamās mājas vienkāršotas fasādes atjaunošana</v>
      </c>
      <c r="E5" s="183"/>
      <c r="F5" s="183"/>
      <c r="G5" s="183"/>
      <c r="H5" s="183"/>
      <c r="I5" s="183"/>
      <c r="J5" s="183"/>
      <c r="K5" s="183"/>
      <c r="L5" s="183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3" t="str">
        <f>'Kops a'!D7</f>
        <v>Daudzdzīvokļu dzīvojamās mājas, Mātera iela 53, Jelgava vienkāršotas fasādes atjaunošana</v>
      </c>
      <c r="E6" s="183"/>
      <c r="F6" s="183"/>
      <c r="G6" s="183"/>
      <c r="H6" s="183"/>
      <c r="I6" s="183"/>
      <c r="J6" s="183"/>
      <c r="K6" s="183"/>
      <c r="L6" s="18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3" t="str">
        <f>'Kops a'!D8</f>
        <v>Mātera iela 53, Jelgava</v>
      </c>
      <c r="E7" s="183"/>
      <c r="F7" s="183"/>
      <c r="G7" s="183"/>
      <c r="H7" s="183"/>
      <c r="I7" s="183"/>
      <c r="J7" s="183"/>
      <c r="K7" s="183"/>
      <c r="L7" s="18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3">
        <f>'Kops a'!D9</f>
        <v>0</v>
      </c>
      <c r="E8" s="183"/>
      <c r="F8" s="183"/>
      <c r="G8" s="183"/>
      <c r="H8" s="183"/>
      <c r="I8" s="183"/>
      <c r="J8" s="183"/>
      <c r="K8" s="183"/>
      <c r="L8" s="183"/>
      <c r="M8" s="17"/>
      <c r="N8" s="17"/>
      <c r="O8" s="17"/>
      <c r="P8" s="17"/>
    </row>
    <row r="9" spans="1:16" ht="11.25" customHeight="1" x14ac:dyDescent="0.2">
      <c r="A9" s="169" t="s">
        <v>153</v>
      </c>
      <c r="B9" s="169"/>
      <c r="C9" s="169"/>
      <c r="D9" s="169"/>
      <c r="E9" s="169"/>
      <c r="F9" s="169"/>
      <c r="G9" s="169"/>
      <c r="H9" s="169"/>
      <c r="I9" s="169"/>
      <c r="J9" s="175" t="s">
        <v>39</v>
      </c>
      <c r="K9" s="175"/>
      <c r="L9" s="175"/>
      <c r="M9" s="175"/>
      <c r="N9" s="182">
        <f>P85</f>
        <v>0</v>
      </c>
      <c r="O9" s="18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89" t="str">
        <f>A91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8" t="s">
        <v>23</v>
      </c>
      <c r="B12" s="177" t="s">
        <v>40</v>
      </c>
      <c r="C12" s="173" t="s">
        <v>41</v>
      </c>
      <c r="D12" s="180" t="s">
        <v>42</v>
      </c>
      <c r="E12" s="163" t="s">
        <v>43</v>
      </c>
      <c r="F12" s="172" t="s">
        <v>44</v>
      </c>
      <c r="G12" s="173"/>
      <c r="H12" s="173"/>
      <c r="I12" s="173"/>
      <c r="J12" s="173"/>
      <c r="K12" s="174"/>
      <c r="L12" s="172" t="s">
        <v>45</v>
      </c>
      <c r="M12" s="173"/>
      <c r="N12" s="173"/>
      <c r="O12" s="173"/>
      <c r="P12" s="174"/>
    </row>
    <row r="13" spans="1:16" ht="126.75" customHeight="1" thickBot="1" x14ac:dyDescent="0.25">
      <c r="A13" s="176"/>
      <c r="B13" s="178"/>
      <c r="C13" s="179"/>
      <c r="D13" s="181"/>
      <c r="E13" s="16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39"/>
      <c r="C14" s="99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100" t="s">
        <v>60</v>
      </c>
      <c r="D15" s="25" t="s">
        <v>61</v>
      </c>
      <c r="E15" s="102">
        <v>1419</v>
      </c>
      <c r="F15" s="67"/>
      <c r="G15" s="64"/>
      <c r="H15" s="48">
        <f t="shared" ref="H15:H21" si="0">ROUND(F15*G15,2)</f>
        <v>0</v>
      </c>
      <c r="I15" s="64"/>
      <c r="J15" s="64">
        <f t="shared" ref="J15:J20" si="1">ROUND(H15*0.06,2)</f>
        <v>0</v>
      </c>
      <c r="K15" s="49">
        <f t="shared" ref="K15:K74" si="2">SUM(H15:J15)</f>
        <v>0</v>
      </c>
      <c r="L15" s="50">
        <f t="shared" ref="L15:L74" si="3">ROUND(E15*F15,2)</f>
        <v>0</v>
      </c>
      <c r="M15" s="48">
        <f t="shared" ref="M15:M74" si="4">ROUND(H15*E15,2)</f>
        <v>0</v>
      </c>
      <c r="N15" s="48">
        <f t="shared" ref="N15:N74" si="5">ROUND(I15*E15,2)</f>
        <v>0</v>
      </c>
      <c r="O15" s="48">
        <f t="shared" ref="O15:O74" si="6">ROUND(J15*E15,2)</f>
        <v>0</v>
      </c>
      <c r="P15" s="49">
        <f t="shared" ref="P15:P74" si="7">SUM(M15:O15)</f>
        <v>0</v>
      </c>
    </row>
    <row r="16" spans="1:16" ht="20.399999999999999" x14ac:dyDescent="0.2">
      <c r="A16" s="38">
        <v>2</v>
      </c>
      <c r="B16" s="39"/>
      <c r="C16" s="100" t="s">
        <v>62</v>
      </c>
      <c r="D16" s="25" t="s">
        <v>63</v>
      </c>
      <c r="E16" s="102">
        <v>1.36</v>
      </c>
      <c r="F16" s="67"/>
      <c r="G16" s="64"/>
      <c r="H16" s="48">
        <f t="shared" si="0"/>
        <v>0</v>
      </c>
      <c r="I16" s="64"/>
      <c r="J16" s="64">
        <f t="shared" si="1"/>
        <v>0</v>
      </c>
      <c r="K16" s="49">
        <f t="shared" si="2"/>
        <v>0</v>
      </c>
      <c r="L16" s="50">
        <f t="shared" si="3"/>
        <v>0</v>
      </c>
      <c r="M16" s="48">
        <f t="shared" si="4"/>
        <v>0</v>
      </c>
      <c r="N16" s="48">
        <f t="shared" si="5"/>
        <v>0</v>
      </c>
      <c r="O16" s="48">
        <f t="shared" si="6"/>
        <v>0</v>
      </c>
      <c r="P16" s="49">
        <f t="shared" si="7"/>
        <v>0</v>
      </c>
    </row>
    <row r="17" spans="1:16" x14ac:dyDescent="0.2">
      <c r="A17" s="38">
        <v>3</v>
      </c>
      <c r="B17" s="39"/>
      <c r="C17" s="100" t="s">
        <v>64</v>
      </c>
      <c r="D17" s="25" t="s">
        <v>65</v>
      </c>
      <c r="E17" s="102">
        <v>168.4</v>
      </c>
      <c r="F17" s="67"/>
      <c r="G17" s="64"/>
      <c r="H17" s="48">
        <f t="shared" si="0"/>
        <v>0</v>
      </c>
      <c r="I17" s="64"/>
      <c r="J17" s="64">
        <f t="shared" si="1"/>
        <v>0</v>
      </c>
      <c r="K17" s="49">
        <f t="shared" si="2"/>
        <v>0</v>
      </c>
      <c r="L17" s="50">
        <f t="shared" si="3"/>
        <v>0</v>
      </c>
      <c r="M17" s="48">
        <f t="shared" si="4"/>
        <v>0</v>
      </c>
      <c r="N17" s="48">
        <f t="shared" si="5"/>
        <v>0</v>
      </c>
      <c r="O17" s="48">
        <f t="shared" si="6"/>
        <v>0</v>
      </c>
      <c r="P17" s="49">
        <f t="shared" si="7"/>
        <v>0</v>
      </c>
    </row>
    <row r="18" spans="1:16" x14ac:dyDescent="0.2">
      <c r="A18" s="38">
        <v>4</v>
      </c>
      <c r="B18" s="39"/>
      <c r="C18" s="100" t="s">
        <v>66</v>
      </c>
      <c r="D18" s="25" t="s">
        <v>65</v>
      </c>
      <c r="E18" s="102">
        <v>372.8</v>
      </c>
      <c r="F18" s="67"/>
      <c r="G18" s="64"/>
      <c r="H18" s="48">
        <f t="shared" si="0"/>
        <v>0</v>
      </c>
      <c r="I18" s="64"/>
      <c r="J18" s="64">
        <f t="shared" si="1"/>
        <v>0</v>
      </c>
      <c r="K18" s="49">
        <f t="shared" si="2"/>
        <v>0</v>
      </c>
      <c r="L18" s="50">
        <f t="shared" si="3"/>
        <v>0</v>
      </c>
      <c r="M18" s="48">
        <f t="shared" si="4"/>
        <v>0</v>
      </c>
      <c r="N18" s="48">
        <f t="shared" si="5"/>
        <v>0</v>
      </c>
      <c r="O18" s="48">
        <f t="shared" si="6"/>
        <v>0</v>
      </c>
      <c r="P18" s="49">
        <f t="shared" si="7"/>
        <v>0</v>
      </c>
    </row>
    <row r="19" spans="1:16" ht="20.399999999999999" x14ac:dyDescent="0.2">
      <c r="A19" s="38">
        <v>5</v>
      </c>
      <c r="B19" s="39"/>
      <c r="C19" s="100" t="s">
        <v>67</v>
      </c>
      <c r="D19" s="25" t="s">
        <v>61</v>
      </c>
      <c r="E19" s="102">
        <v>692.76</v>
      </c>
      <c r="F19" s="67"/>
      <c r="G19" s="64"/>
      <c r="H19" s="48">
        <f t="shared" si="0"/>
        <v>0</v>
      </c>
      <c r="I19" s="64"/>
      <c r="J19" s="64">
        <f t="shared" si="1"/>
        <v>0</v>
      </c>
      <c r="K19" s="49">
        <f t="shared" si="2"/>
        <v>0</v>
      </c>
      <c r="L19" s="50">
        <f t="shared" si="3"/>
        <v>0</v>
      </c>
      <c r="M19" s="48">
        <f t="shared" si="4"/>
        <v>0</v>
      </c>
      <c r="N19" s="48">
        <f t="shared" si="5"/>
        <v>0</v>
      </c>
      <c r="O19" s="48">
        <f t="shared" si="6"/>
        <v>0</v>
      </c>
      <c r="P19" s="49">
        <f t="shared" si="7"/>
        <v>0</v>
      </c>
    </row>
    <row r="20" spans="1:16" x14ac:dyDescent="0.2">
      <c r="A20" s="38">
        <v>6</v>
      </c>
      <c r="B20" s="39"/>
      <c r="C20" s="100" t="s">
        <v>68</v>
      </c>
      <c r="D20" s="25" t="s">
        <v>69</v>
      </c>
      <c r="E20" s="102">
        <v>1</v>
      </c>
      <c r="F20" s="67"/>
      <c r="G20" s="64"/>
      <c r="H20" s="48">
        <f t="shared" si="0"/>
        <v>0</v>
      </c>
      <c r="I20" s="64"/>
      <c r="J20" s="64">
        <f t="shared" si="1"/>
        <v>0</v>
      </c>
      <c r="K20" s="49">
        <f t="shared" si="2"/>
        <v>0</v>
      </c>
      <c r="L20" s="50">
        <f t="shared" si="3"/>
        <v>0</v>
      </c>
      <c r="M20" s="48">
        <f t="shared" si="4"/>
        <v>0</v>
      </c>
      <c r="N20" s="48">
        <f t="shared" si="5"/>
        <v>0</v>
      </c>
      <c r="O20" s="48">
        <f t="shared" si="6"/>
        <v>0</v>
      </c>
      <c r="P20" s="49">
        <f t="shared" si="7"/>
        <v>0</v>
      </c>
    </row>
    <row r="21" spans="1:16" x14ac:dyDescent="0.2">
      <c r="A21" s="38">
        <v>7</v>
      </c>
      <c r="B21" s="39"/>
      <c r="C21" s="100" t="s">
        <v>70</v>
      </c>
      <c r="D21" s="25" t="s">
        <v>71</v>
      </c>
      <c r="E21" s="102">
        <v>1</v>
      </c>
      <c r="F21" s="67"/>
      <c r="G21" s="64"/>
      <c r="H21" s="48">
        <f t="shared" si="0"/>
        <v>0</v>
      </c>
      <c r="I21" s="64"/>
      <c r="J21" s="64"/>
      <c r="K21" s="49">
        <f t="shared" si="2"/>
        <v>0</v>
      </c>
      <c r="L21" s="50">
        <f t="shared" si="3"/>
        <v>0</v>
      </c>
      <c r="M21" s="48">
        <f t="shared" si="4"/>
        <v>0</v>
      </c>
      <c r="N21" s="48">
        <f t="shared" si="5"/>
        <v>0</v>
      </c>
      <c r="O21" s="48">
        <f t="shared" si="6"/>
        <v>0</v>
      </c>
      <c r="P21" s="49">
        <f t="shared" si="7"/>
        <v>0</v>
      </c>
    </row>
    <row r="22" spans="1:16" x14ac:dyDescent="0.2">
      <c r="A22" s="101">
        <v>2</v>
      </c>
      <c r="B22" s="39"/>
      <c r="C22" s="99" t="s">
        <v>72</v>
      </c>
      <c r="D22" s="25"/>
      <c r="E22" s="66"/>
      <c r="F22" s="67"/>
      <c r="G22" s="64"/>
      <c r="H22" s="48"/>
      <c r="I22" s="64"/>
      <c r="J22" s="64"/>
      <c r="K22" s="49">
        <f t="shared" si="2"/>
        <v>0</v>
      </c>
      <c r="L22" s="50">
        <f t="shared" si="3"/>
        <v>0</v>
      </c>
      <c r="M22" s="48">
        <f t="shared" si="4"/>
        <v>0</v>
      </c>
      <c r="N22" s="48">
        <f t="shared" si="5"/>
        <v>0</v>
      </c>
      <c r="O22" s="48">
        <f t="shared" si="6"/>
        <v>0</v>
      </c>
      <c r="P22" s="49">
        <f t="shared" si="7"/>
        <v>0</v>
      </c>
    </row>
    <row r="23" spans="1:16" ht="20.399999999999999" x14ac:dyDescent="0.2">
      <c r="A23" s="38">
        <v>1</v>
      </c>
      <c r="B23" s="39"/>
      <c r="C23" s="47" t="s">
        <v>73</v>
      </c>
      <c r="D23" s="25" t="s">
        <v>63</v>
      </c>
      <c r="E23" s="102">
        <v>1.36</v>
      </c>
      <c r="F23" s="67"/>
      <c r="G23" s="64"/>
      <c r="H23" s="48">
        <f t="shared" ref="H23" si="8">ROUND(F23*G23,2)</f>
        <v>0</v>
      </c>
      <c r="I23" s="64"/>
      <c r="J23" s="64">
        <f t="shared" ref="J23:J59" si="9">ROUND(H23*0.06,2)</f>
        <v>0</v>
      </c>
      <c r="K23" s="49">
        <f t="shared" si="2"/>
        <v>0</v>
      </c>
      <c r="L23" s="50">
        <f t="shared" si="3"/>
        <v>0</v>
      </c>
      <c r="M23" s="48">
        <f t="shared" si="4"/>
        <v>0</v>
      </c>
      <c r="N23" s="48">
        <f t="shared" si="5"/>
        <v>0</v>
      </c>
      <c r="O23" s="48">
        <f t="shared" si="6"/>
        <v>0</v>
      </c>
      <c r="P23" s="49">
        <f t="shared" si="7"/>
        <v>0</v>
      </c>
    </row>
    <row r="24" spans="1:16" x14ac:dyDescent="0.2">
      <c r="A24" s="38">
        <v>2</v>
      </c>
      <c r="B24" s="39"/>
      <c r="C24" s="103" t="s">
        <v>114</v>
      </c>
      <c r="D24" s="25" t="s">
        <v>63</v>
      </c>
      <c r="E24" s="102">
        <f>E23*1.15</f>
        <v>1.56</v>
      </c>
      <c r="F24" s="67"/>
      <c r="G24" s="64"/>
      <c r="H24" s="48"/>
      <c r="I24" s="64"/>
      <c r="J24" s="64">
        <f t="shared" si="9"/>
        <v>0</v>
      </c>
      <c r="K24" s="49">
        <f t="shared" si="2"/>
        <v>0</v>
      </c>
      <c r="L24" s="50">
        <f t="shared" si="3"/>
        <v>0</v>
      </c>
      <c r="M24" s="48">
        <f t="shared" si="4"/>
        <v>0</v>
      </c>
      <c r="N24" s="48">
        <f t="shared" si="5"/>
        <v>0</v>
      </c>
      <c r="O24" s="48">
        <f t="shared" si="6"/>
        <v>0</v>
      </c>
      <c r="P24" s="49">
        <f t="shared" si="7"/>
        <v>0</v>
      </c>
    </row>
    <row r="25" spans="1:16" x14ac:dyDescent="0.2">
      <c r="A25" s="38">
        <v>3</v>
      </c>
      <c r="B25" s="39"/>
      <c r="C25" s="103" t="s">
        <v>74</v>
      </c>
      <c r="D25" s="25" t="s">
        <v>75</v>
      </c>
      <c r="E25" s="102">
        <v>1</v>
      </c>
      <c r="F25" s="67"/>
      <c r="G25" s="64"/>
      <c r="H25" s="48"/>
      <c r="I25" s="64"/>
      <c r="J25" s="64">
        <f t="shared" si="9"/>
        <v>0</v>
      </c>
      <c r="K25" s="49">
        <f t="shared" si="2"/>
        <v>0</v>
      </c>
      <c r="L25" s="50">
        <f t="shared" si="3"/>
        <v>0</v>
      </c>
      <c r="M25" s="48">
        <f t="shared" si="4"/>
        <v>0</v>
      </c>
      <c r="N25" s="48">
        <f t="shared" si="5"/>
        <v>0</v>
      </c>
      <c r="O25" s="48">
        <f t="shared" si="6"/>
        <v>0</v>
      </c>
      <c r="P25" s="49">
        <f t="shared" si="7"/>
        <v>0</v>
      </c>
    </row>
    <row r="26" spans="1:16" x14ac:dyDescent="0.2">
      <c r="A26" s="38">
        <v>4</v>
      </c>
      <c r="B26" s="39"/>
      <c r="C26" s="47" t="s">
        <v>76</v>
      </c>
      <c r="D26" s="25" t="s">
        <v>63</v>
      </c>
      <c r="E26" s="102">
        <v>1.89</v>
      </c>
      <c r="F26" s="67"/>
      <c r="G26" s="64"/>
      <c r="H26" s="48">
        <f t="shared" ref="H26" si="10">ROUND(F26*G26,2)</f>
        <v>0</v>
      </c>
      <c r="I26" s="64"/>
      <c r="J26" s="64">
        <f t="shared" si="9"/>
        <v>0</v>
      </c>
      <c r="K26" s="49">
        <f t="shared" si="2"/>
        <v>0</v>
      </c>
      <c r="L26" s="50">
        <f t="shared" si="3"/>
        <v>0</v>
      </c>
      <c r="M26" s="48">
        <f t="shared" si="4"/>
        <v>0</v>
      </c>
      <c r="N26" s="48">
        <f t="shared" si="5"/>
        <v>0</v>
      </c>
      <c r="O26" s="48">
        <f t="shared" si="6"/>
        <v>0</v>
      </c>
      <c r="P26" s="49">
        <f t="shared" si="7"/>
        <v>0</v>
      </c>
    </row>
    <row r="27" spans="1:16" ht="20.399999999999999" x14ac:dyDescent="0.2">
      <c r="A27" s="38">
        <v>5</v>
      </c>
      <c r="B27" s="39"/>
      <c r="C27" s="103" t="s">
        <v>115</v>
      </c>
      <c r="D27" s="25" t="s">
        <v>63</v>
      </c>
      <c r="E27" s="102">
        <f>E26*1.15</f>
        <v>2.17</v>
      </c>
      <c r="F27" s="67"/>
      <c r="G27" s="64"/>
      <c r="H27" s="48"/>
      <c r="I27" s="64"/>
      <c r="J27" s="64">
        <f t="shared" si="9"/>
        <v>0</v>
      </c>
      <c r="K27" s="49">
        <f t="shared" si="2"/>
        <v>0</v>
      </c>
      <c r="L27" s="50">
        <f t="shared" si="3"/>
        <v>0</v>
      </c>
      <c r="M27" s="48">
        <f t="shared" si="4"/>
        <v>0</v>
      </c>
      <c r="N27" s="48">
        <f t="shared" si="5"/>
        <v>0</v>
      </c>
      <c r="O27" s="48">
        <f t="shared" si="6"/>
        <v>0</v>
      </c>
      <c r="P27" s="49">
        <f t="shared" si="7"/>
        <v>0</v>
      </c>
    </row>
    <row r="28" spans="1:16" x14ac:dyDescent="0.2">
      <c r="A28" s="38">
        <v>6</v>
      </c>
      <c r="B28" s="39"/>
      <c r="C28" s="103" t="s">
        <v>74</v>
      </c>
      <c r="D28" s="25" t="s">
        <v>75</v>
      </c>
      <c r="E28" s="102">
        <v>1</v>
      </c>
      <c r="F28" s="67"/>
      <c r="G28" s="64"/>
      <c r="H28" s="48"/>
      <c r="I28" s="64"/>
      <c r="J28" s="64">
        <f t="shared" si="9"/>
        <v>0</v>
      </c>
      <c r="K28" s="49">
        <f t="shared" si="2"/>
        <v>0</v>
      </c>
      <c r="L28" s="50">
        <f t="shared" si="3"/>
        <v>0</v>
      </c>
      <c r="M28" s="48">
        <f t="shared" si="4"/>
        <v>0</v>
      </c>
      <c r="N28" s="48">
        <f t="shared" si="5"/>
        <v>0</v>
      </c>
      <c r="O28" s="48">
        <f t="shared" si="6"/>
        <v>0</v>
      </c>
      <c r="P28" s="49">
        <f t="shared" si="7"/>
        <v>0</v>
      </c>
    </row>
    <row r="29" spans="1:16" ht="20.399999999999999" x14ac:dyDescent="0.2">
      <c r="A29" s="38">
        <v>7</v>
      </c>
      <c r="B29" s="39"/>
      <c r="C29" s="47" t="s">
        <v>77</v>
      </c>
      <c r="D29" s="25" t="s">
        <v>61</v>
      </c>
      <c r="E29" s="102">
        <v>90.7</v>
      </c>
      <c r="F29" s="67"/>
      <c r="G29" s="64"/>
      <c r="H29" s="48">
        <f t="shared" ref="H29" si="11">ROUND(F29*G29,2)</f>
        <v>0</v>
      </c>
      <c r="I29" s="64"/>
      <c r="J29" s="64">
        <f t="shared" si="9"/>
        <v>0</v>
      </c>
      <c r="K29" s="49">
        <f t="shared" si="2"/>
        <v>0</v>
      </c>
      <c r="L29" s="50">
        <f t="shared" si="3"/>
        <v>0</v>
      </c>
      <c r="M29" s="48">
        <f t="shared" si="4"/>
        <v>0</v>
      </c>
      <c r="N29" s="48">
        <f t="shared" si="5"/>
        <v>0</v>
      </c>
      <c r="O29" s="48">
        <f t="shared" si="6"/>
        <v>0</v>
      </c>
      <c r="P29" s="49">
        <f t="shared" si="7"/>
        <v>0</v>
      </c>
    </row>
    <row r="30" spans="1:16" x14ac:dyDescent="0.2">
      <c r="A30" s="38">
        <v>8</v>
      </c>
      <c r="B30" s="39"/>
      <c r="C30" s="103" t="s">
        <v>78</v>
      </c>
      <c r="D30" s="25" t="s">
        <v>61</v>
      </c>
      <c r="E30" s="102">
        <f>E29*1.15</f>
        <v>104.31</v>
      </c>
      <c r="F30" s="67"/>
      <c r="G30" s="64"/>
      <c r="H30" s="48"/>
      <c r="I30" s="64"/>
      <c r="J30" s="64">
        <f t="shared" si="9"/>
        <v>0</v>
      </c>
      <c r="K30" s="49">
        <f t="shared" si="2"/>
        <v>0</v>
      </c>
      <c r="L30" s="50">
        <f t="shared" si="3"/>
        <v>0</v>
      </c>
      <c r="M30" s="48">
        <f t="shared" si="4"/>
        <v>0</v>
      </c>
      <c r="N30" s="48">
        <f t="shared" si="5"/>
        <v>0</v>
      </c>
      <c r="O30" s="48">
        <f t="shared" si="6"/>
        <v>0</v>
      </c>
      <c r="P30" s="49">
        <f t="shared" si="7"/>
        <v>0</v>
      </c>
    </row>
    <row r="31" spans="1:16" x14ac:dyDescent="0.2">
      <c r="A31" s="38">
        <v>9</v>
      </c>
      <c r="B31" s="39"/>
      <c r="C31" s="103" t="s">
        <v>74</v>
      </c>
      <c r="D31" s="25" t="s">
        <v>75</v>
      </c>
      <c r="E31" s="102">
        <v>1</v>
      </c>
      <c r="F31" s="67"/>
      <c r="G31" s="64"/>
      <c r="H31" s="48"/>
      <c r="I31" s="64"/>
      <c r="J31" s="64">
        <f t="shared" si="9"/>
        <v>0</v>
      </c>
      <c r="K31" s="49">
        <f t="shared" si="2"/>
        <v>0</v>
      </c>
      <c r="L31" s="50">
        <f t="shared" si="3"/>
        <v>0</v>
      </c>
      <c r="M31" s="48">
        <f t="shared" si="4"/>
        <v>0</v>
      </c>
      <c r="N31" s="48">
        <f t="shared" si="5"/>
        <v>0</v>
      </c>
      <c r="O31" s="48">
        <f t="shared" si="6"/>
        <v>0</v>
      </c>
      <c r="P31" s="49">
        <f t="shared" si="7"/>
        <v>0</v>
      </c>
    </row>
    <row r="32" spans="1:16" x14ac:dyDescent="0.2">
      <c r="A32" s="38">
        <v>10</v>
      </c>
      <c r="B32" s="39"/>
      <c r="C32" s="47" t="s">
        <v>79</v>
      </c>
      <c r="D32" s="25" t="s">
        <v>61</v>
      </c>
      <c r="E32" s="102">
        <v>1419</v>
      </c>
      <c r="F32" s="67"/>
      <c r="G32" s="64"/>
      <c r="H32" s="48">
        <f t="shared" ref="H32:H59" si="12">ROUND(F32*G32,2)</f>
        <v>0</v>
      </c>
      <c r="I32" s="64">
        <v>0</v>
      </c>
      <c r="J32" s="64">
        <f t="shared" si="9"/>
        <v>0</v>
      </c>
      <c r="K32" s="49">
        <f t="shared" si="2"/>
        <v>0</v>
      </c>
      <c r="L32" s="50">
        <f t="shared" si="3"/>
        <v>0</v>
      </c>
      <c r="M32" s="48">
        <f t="shared" si="4"/>
        <v>0</v>
      </c>
      <c r="N32" s="48">
        <f t="shared" si="5"/>
        <v>0</v>
      </c>
      <c r="O32" s="48">
        <f t="shared" si="6"/>
        <v>0</v>
      </c>
      <c r="P32" s="49">
        <f t="shared" si="7"/>
        <v>0</v>
      </c>
    </row>
    <row r="33" spans="1:16" ht="20.399999999999999" x14ac:dyDescent="0.2">
      <c r="A33" s="38">
        <v>11</v>
      </c>
      <c r="B33" s="39"/>
      <c r="C33" s="103" t="s">
        <v>116</v>
      </c>
      <c r="D33" s="25" t="s">
        <v>61</v>
      </c>
      <c r="E33" s="102">
        <f>E32*1.25</f>
        <v>1773.75</v>
      </c>
      <c r="F33" s="67"/>
      <c r="G33" s="64"/>
      <c r="H33" s="48"/>
      <c r="I33" s="64"/>
      <c r="J33" s="64">
        <f t="shared" si="9"/>
        <v>0</v>
      </c>
      <c r="K33" s="49">
        <f t="shared" si="2"/>
        <v>0</v>
      </c>
      <c r="L33" s="50">
        <f t="shared" si="3"/>
        <v>0</v>
      </c>
      <c r="M33" s="48">
        <f t="shared" si="4"/>
        <v>0</v>
      </c>
      <c r="N33" s="48">
        <f t="shared" si="5"/>
        <v>0</v>
      </c>
      <c r="O33" s="48">
        <f t="shared" si="6"/>
        <v>0</v>
      </c>
      <c r="P33" s="49">
        <f t="shared" si="7"/>
        <v>0</v>
      </c>
    </row>
    <row r="34" spans="1:16" x14ac:dyDescent="0.2">
      <c r="A34" s="38">
        <v>12</v>
      </c>
      <c r="B34" s="39"/>
      <c r="C34" s="103" t="s">
        <v>80</v>
      </c>
      <c r="D34" s="25" t="s">
        <v>75</v>
      </c>
      <c r="E34" s="102">
        <v>1</v>
      </c>
      <c r="F34" s="67"/>
      <c r="G34" s="64"/>
      <c r="H34" s="48"/>
      <c r="I34" s="64"/>
      <c r="J34" s="64">
        <f t="shared" si="9"/>
        <v>0</v>
      </c>
      <c r="K34" s="49">
        <f t="shared" si="2"/>
        <v>0</v>
      </c>
      <c r="L34" s="50">
        <f t="shared" si="3"/>
        <v>0</v>
      </c>
      <c r="M34" s="48">
        <f t="shared" si="4"/>
        <v>0</v>
      </c>
      <c r="N34" s="48">
        <f t="shared" si="5"/>
        <v>0</v>
      </c>
      <c r="O34" s="48">
        <f t="shared" si="6"/>
        <v>0</v>
      </c>
      <c r="P34" s="49">
        <f t="shared" si="7"/>
        <v>0</v>
      </c>
    </row>
    <row r="35" spans="1:16" x14ac:dyDescent="0.2">
      <c r="A35" s="38">
        <v>13</v>
      </c>
      <c r="B35" s="39"/>
      <c r="C35" s="47" t="s">
        <v>81</v>
      </c>
      <c r="D35" s="25" t="s">
        <v>63</v>
      </c>
      <c r="E35" s="102">
        <v>1.86</v>
      </c>
      <c r="F35" s="67"/>
      <c r="G35" s="64"/>
      <c r="H35" s="48">
        <f t="shared" ref="H35" si="13">ROUND(F35*G35,2)</f>
        <v>0</v>
      </c>
      <c r="I35" s="64"/>
      <c r="J35" s="64">
        <f t="shared" si="9"/>
        <v>0</v>
      </c>
      <c r="K35" s="49">
        <f t="shared" si="2"/>
        <v>0</v>
      </c>
      <c r="L35" s="50">
        <f t="shared" si="3"/>
        <v>0</v>
      </c>
      <c r="M35" s="48">
        <f t="shared" si="4"/>
        <v>0</v>
      </c>
      <c r="N35" s="48">
        <f t="shared" si="5"/>
        <v>0</v>
      </c>
      <c r="O35" s="48">
        <f t="shared" si="6"/>
        <v>0</v>
      </c>
      <c r="P35" s="49">
        <f t="shared" si="7"/>
        <v>0</v>
      </c>
    </row>
    <row r="36" spans="1:16" ht="20.399999999999999" x14ac:dyDescent="0.2">
      <c r="A36" s="38">
        <v>14</v>
      </c>
      <c r="B36" s="39"/>
      <c r="C36" s="103" t="s">
        <v>117</v>
      </c>
      <c r="D36" s="25" t="s">
        <v>63</v>
      </c>
      <c r="E36" s="102">
        <f>E35*1.15</f>
        <v>2.14</v>
      </c>
      <c r="F36" s="67"/>
      <c r="G36" s="64"/>
      <c r="H36" s="48"/>
      <c r="I36" s="64"/>
      <c r="J36" s="64">
        <f t="shared" si="9"/>
        <v>0</v>
      </c>
      <c r="K36" s="49">
        <f t="shared" si="2"/>
        <v>0</v>
      </c>
      <c r="L36" s="50">
        <f t="shared" si="3"/>
        <v>0</v>
      </c>
      <c r="M36" s="48">
        <f t="shared" si="4"/>
        <v>0</v>
      </c>
      <c r="N36" s="48">
        <f t="shared" si="5"/>
        <v>0</v>
      </c>
      <c r="O36" s="48">
        <f t="shared" si="6"/>
        <v>0</v>
      </c>
      <c r="P36" s="49">
        <f t="shared" si="7"/>
        <v>0</v>
      </c>
    </row>
    <row r="37" spans="1:16" x14ac:dyDescent="0.2">
      <c r="A37" s="38">
        <v>15</v>
      </c>
      <c r="B37" s="39"/>
      <c r="C37" s="103" t="s">
        <v>74</v>
      </c>
      <c r="D37" s="25" t="s">
        <v>75</v>
      </c>
      <c r="E37" s="102">
        <v>1</v>
      </c>
      <c r="F37" s="67"/>
      <c r="G37" s="64"/>
      <c r="H37" s="48"/>
      <c r="I37" s="64"/>
      <c r="J37" s="64">
        <f t="shared" si="9"/>
        <v>0</v>
      </c>
      <c r="K37" s="49">
        <f t="shared" si="2"/>
        <v>0</v>
      </c>
      <c r="L37" s="50">
        <f t="shared" si="3"/>
        <v>0</v>
      </c>
      <c r="M37" s="48">
        <f t="shared" si="4"/>
        <v>0</v>
      </c>
      <c r="N37" s="48">
        <f t="shared" si="5"/>
        <v>0</v>
      </c>
      <c r="O37" s="48">
        <f t="shared" si="6"/>
        <v>0</v>
      </c>
      <c r="P37" s="49">
        <f t="shared" si="7"/>
        <v>0</v>
      </c>
    </row>
    <row r="38" spans="1:16" x14ac:dyDescent="0.2">
      <c r="A38" s="38">
        <v>16</v>
      </c>
      <c r="B38" s="39"/>
      <c r="C38" s="47" t="s">
        <v>82</v>
      </c>
      <c r="D38" s="25" t="s">
        <v>63</v>
      </c>
      <c r="E38" s="102">
        <v>10.43</v>
      </c>
      <c r="F38" s="67"/>
      <c r="G38" s="64"/>
      <c r="H38" s="48">
        <f t="shared" ref="H38" si="14">ROUND(F38*G38,2)</f>
        <v>0</v>
      </c>
      <c r="I38" s="64"/>
      <c r="J38" s="64">
        <f t="shared" si="9"/>
        <v>0</v>
      </c>
      <c r="K38" s="49">
        <f t="shared" si="2"/>
        <v>0</v>
      </c>
      <c r="L38" s="50">
        <f t="shared" si="3"/>
        <v>0</v>
      </c>
      <c r="M38" s="48">
        <f t="shared" si="4"/>
        <v>0</v>
      </c>
      <c r="N38" s="48">
        <f t="shared" si="5"/>
        <v>0</v>
      </c>
      <c r="O38" s="48">
        <f t="shared" si="6"/>
        <v>0</v>
      </c>
      <c r="P38" s="49">
        <f t="shared" si="7"/>
        <v>0</v>
      </c>
    </row>
    <row r="39" spans="1:16" ht="20.399999999999999" x14ac:dyDescent="0.2">
      <c r="A39" s="38">
        <v>17</v>
      </c>
      <c r="B39" s="39"/>
      <c r="C39" s="103" t="s">
        <v>118</v>
      </c>
      <c r="D39" s="25" t="s">
        <v>63</v>
      </c>
      <c r="E39" s="102">
        <f>E38*20%*1.15</f>
        <v>2.4</v>
      </c>
      <c r="F39" s="67"/>
      <c r="G39" s="64"/>
      <c r="H39" s="48"/>
      <c r="I39" s="64"/>
      <c r="J39" s="64">
        <f t="shared" si="9"/>
        <v>0</v>
      </c>
      <c r="K39" s="49">
        <f t="shared" si="2"/>
        <v>0</v>
      </c>
      <c r="L39" s="50">
        <f t="shared" si="3"/>
        <v>0</v>
      </c>
      <c r="M39" s="48">
        <f t="shared" si="4"/>
        <v>0</v>
      </c>
      <c r="N39" s="48">
        <f t="shared" si="5"/>
        <v>0</v>
      </c>
      <c r="O39" s="48">
        <f t="shared" si="6"/>
        <v>0</v>
      </c>
      <c r="P39" s="49">
        <f t="shared" si="7"/>
        <v>0</v>
      </c>
    </row>
    <row r="40" spans="1:16" x14ac:dyDescent="0.2">
      <c r="A40" s="38">
        <v>18</v>
      </c>
      <c r="B40" s="39"/>
      <c r="C40" s="103" t="s">
        <v>74</v>
      </c>
      <c r="D40" s="25" t="s">
        <v>75</v>
      </c>
      <c r="E40" s="102">
        <v>1</v>
      </c>
      <c r="F40" s="67"/>
      <c r="G40" s="64"/>
      <c r="H40" s="48"/>
      <c r="I40" s="64"/>
      <c r="J40" s="64">
        <f t="shared" si="9"/>
        <v>0</v>
      </c>
      <c r="K40" s="49">
        <f t="shared" si="2"/>
        <v>0</v>
      </c>
      <c r="L40" s="50">
        <f t="shared" si="3"/>
        <v>0</v>
      </c>
      <c r="M40" s="48">
        <f t="shared" si="4"/>
        <v>0</v>
      </c>
      <c r="N40" s="48">
        <f t="shared" si="5"/>
        <v>0</v>
      </c>
      <c r="O40" s="48">
        <f t="shared" si="6"/>
        <v>0</v>
      </c>
      <c r="P40" s="49">
        <f t="shared" si="7"/>
        <v>0</v>
      </c>
    </row>
    <row r="41" spans="1:16" ht="20.399999999999999" x14ac:dyDescent="0.2">
      <c r="A41" s="38">
        <v>19</v>
      </c>
      <c r="B41" s="39"/>
      <c r="C41" s="47" t="s">
        <v>83</v>
      </c>
      <c r="D41" s="25" t="s">
        <v>61</v>
      </c>
      <c r="E41" s="102">
        <v>1419</v>
      </c>
      <c r="F41" s="67"/>
      <c r="G41" s="64"/>
      <c r="H41" s="48">
        <f t="shared" si="12"/>
        <v>0</v>
      </c>
      <c r="I41" s="64"/>
      <c r="J41" s="64">
        <f t="shared" si="9"/>
        <v>0</v>
      </c>
      <c r="K41" s="49">
        <f t="shared" si="2"/>
        <v>0</v>
      </c>
      <c r="L41" s="50">
        <f t="shared" si="3"/>
        <v>0</v>
      </c>
      <c r="M41" s="48">
        <f t="shared" si="4"/>
        <v>0</v>
      </c>
      <c r="N41" s="48">
        <f t="shared" si="5"/>
        <v>0</v>
      </c>
      <c r="O41" s="48">
        <f t="shared" si="6"/>
        <v>0</v>
      </c>
      <c r="P41" s="49">
        <f t="shared" si="7"/>
        <v>0</v>
      </c>
    </row>
    <row r="42" spans="1:16" ht="20.399999999999999" x14ac:dyDescent="0.2">
      <c r="A42" s="38">
        <v>20</v>
      </c>
      <c r="B42" s="39"/>
      <c r="C42" s="103" t="s">
        <v>84</v>
      </c>
      <c r="D42" s="25" t="s">
        <v>61</v>
      </c>
      <c r="E42" s="102">
        <f>E41*1.25</f>
        <v>1773.75</v>
      </c>
      <c r="F42" s="67"/>
      <c r="G42" s="64"/>
      <c r="H42" s="48"/>
      <c r="I42" s="64"/>
      <c r="J42" s="64">
        <f t="shared" si="9"/>
        <v>0</v>
      </c>
      <c r="K42" s="49">
        <f t="shared" si="2"/>
        <v>0</v>
      </c>
      <c r="L42" s="50">
        <f t="shared" si="3"/>
        <v>0</v>
      </c>
      <c r="M42" s="48">
        <f t="shared" si="4"/>
        <v>0</v>
      </c>
      <c r="N42" s="48">
        <f t="shared" si="5"/>
        <v>0</v>
      </c>
      <c r="O42" s="48">
        <f t="shared" si="6"/>
        <v>0</v>
      </c>
      <c r="P42" s="49">
        <f t="shared" si="7"/>
        <v>0</v>
      </c>
    </row>
    <row r="43" spans="1:16" x14ac:dyDescent="0.2">
      <c r="A43" s="38">
        <v>21</v>
      </c>
      <c r="B43" s="39"/>
      <c r="C43" s="103" t="s">
        <v>85</v>
      </c>
      <c r="D43" s="25" t="s">
        <v>61</v>
      </c>
      <c r="E43" s="102">
        <f>E41</f>
        <v>1419</v>
      </c>
      <c r="F43" s="67"/>
      <c r="G43" s="64"/>
      <c r="H43" s="48"/>
      <c r="I43" s="64"/>
      <c r="J43" s="64">
        <f t="shared" si="9"/>
        <v>0</v>
      </c>
      <c r="K43" s="49">
        <f t="shared" si="2"/>
        <v>0</v>
      </c>
      <c r="L43" s="50">
        <f t="shared" si="3"/>
        <v>0</v>
      </c>
      <c r="M43" s="48">
        <f t="shared" si="4"/>
        <v>0</v>
      </c>
      <c r="N43" s="48">
        <f t="shared" si="5"/>
        <v>0</v>
      </c>
      <c r="O43" s="48">
        <f t="shared" si="6"/>
        <v>0</v>
      </c>
      <c r="P43" s="49">
        <f t="shared" si="7"/>
        <v>0</v>
      </c>
    </row>
    <row r="44" spans="1:16" x14ac:dyDescent="0.2">
      <c r="A44" s="38">
        <v>22</v>
      </c>
      <c r="B44" s="39"/>
      <c r="C44" s="103" t="s">
        <v>86</v>
      </c>
      <c r="D44" s="25" t="s">
        <v>75</v>
      </c>
      <c r="E44" s="102">
        <v>1</v>
      </c>
      <c r="F44" s="67"/>
      <c r="G44" s="64"/>
      <c r="H44" s="48"/>
      <c r="I44" s="64"/>
      <c r="J44" s="64">
        <f t="shared" si="9"/>
        <v>0</v>
      </c>
      <c r="K44" s="49">
        <f t="shared" si="2"/>
        <v>0</v>
      </c>
      <c r="L44" s="50">
        <f t="shared" si="3"/>
        <v>0</v>
      </c>
      <c r="M44" s="48">
        <f t="shared" si="4"/>
        <v>0</v>
      </c>
      <c r="N44" s="48">
        <f t="shared" si="5"/>
        <v>0</v>
      </c>
      <c r="O44" s="48">
        <f t="shared" si="6"/>
        <v>0</v>
      </c>
      <c r="P44" s="49">
        <f t="shared" si="7"/>
        <v>0</v>
      </c>
    </row>
    <row r="45" spans="1:16" x14ac:dyDescent="0.2">
      <c r="A45" s="38">
        <v>23</v>
      </c>
      <c r="B45" s="39"/>
      <c r="C45" s="47" t="s">
        <v>87</v>
      </c>
      <c r="D45" s="25" t="s">
        <v>69</v>
      </c>
      <c r="E45" s="102">
        <v>12</v>
      </c>
      <c r="F45" s="67"/>
      <c r="G45" s="64"/>
      <c r="H45" s="48">
        <f t="shared" ref="H45:H46" si="15">ROUND(F45*G45,2)</f>
        <v>0</v>
      </c>
      <c r="I45" s="64"/>
      <c r="J45" s="64">
        <f t="shared" si="9"/>
        <v>0</v>
      </c>
      <c r="K45" s="49">
        <f t="shared" si="2"/>
        <v>0</v>
      </c>
      <c r="L45" s="50">
        <f t="shared" si="3"/>
        <v>0</v>
      </c>
      <c r="M45" s="48">
        <f t="shared" si="4"/>
        <v>0</v>
      </c>
      <c r="N45" s="48">
        <f t="shared" si="5"/>
        <v>0</v>
      </c>
      <c r="O45" s="48">
        <f t="shared" si="6"/>
        <v>0</v>
      </c>
      <c r="P45" s="49">
        <f t="shared" si="7"/>
        <v>0</v>
      </c>
    </row>
    <row r="46" spans="1:16" x14ac:dyDescent="0.2">
      <c r="A46" s="38">
        <v>24</v>
      </c>
      <c r="B46" s="39"/>
      <c r="C46" s="47" t="s">
        <v>88</v>
      </c>
      <c r="D46" s="25" t="s">
        <v>61</v>
      </c>
      <c r="E46" s="102">
        <v>129</v>
      </c>
      <c r="F46" s="67"/>
      <c r="G46" s="64"/>
      <c r="H46" s="48">
        <f t="shared" si="15"/>
        <v>0</v>
      </c>
      <c r="I46" s="64"/>
      <c r="J46" s="64">
        <f t="shared" si="9"/>
        <v>0</v>
      </c>
      <c r="K46" s="49">
        <f t="shared" si="2"/>
        <v>0</v>
      </c>
      <c r="L46" s="50">
        <f t="shared" si="3"/>
        <v>0</v>
      </c>
      <c r="M46" s="48">
        <f t="shared" si="4"/>
        <v>0</v>
      </c>
      <c r="N46" s="48">
        <f t="shared" si="5"/>
        <v>0</v>
      </c>
      <c r="O46" s="48">
        <f t="shared" si="6"/>
        <v>0</v>
      </c>
      <c r="P46" s="49">
        <f t="shared" si="7"/>
        <v>0</v>
      </c>
    </row>
    <row r="47" spans="1:16" x14ac:dyDescent="0.2">
      <c r="A47" s="38">
        <v>25</v>
      </c>
      <c r="B47" s="39"/>
      <c r="C47" s="103" t="s">
        <v>119</v>
      </c>
      <c r="D47" s="25" t="s">
        <v>63</v>
      </c>
      <c r="E47" s="102">
        <f>0.63*1.1</f>
        <v>0.69</v>
      </c>
      <c r="F47" s="67"/>
      <c r="G47" s="64"/>
      <c r="H47" s="48"/>
      <c r="I47" s="64"/>
      <c r="J47" s="64">
        <f t="shared" si="9"/>
        <v>0</v>
      </c>
      <c r="K47" s="49">
        <f t="shared" si="2"/>
        <v>0</v>
      </c>
      <c r="L47" s="50">
        <f t="shared" si="3"/>
        <v>0</v>
      </c>
      <c r="M47" s="48">
        <f t="shared" si="4"/>
        <v>0</v>
      </c>
      <c r="N47" s="48">
        <f t="shared" si="5"/>
        <v>0</v>
      </c>
      <c r="O47" s="48">
        <f t="shared" si="6"/>
        <v>0</v>
      </c>
      <c r="P47" s="49">
        <f t="shared" si="7"/>
        <v>0</v>
      </c>
    </row>
    <row r="48" spans="1:16" x14ac:dyDescent="0.2">
      <c r="A48" s="38">
        <v>26</v>
      </c>
      <c r="B48" s="39"/>
      <c r="C48" s="103" t="s">
        <v>120</v>
      </c>
      <c r="D48" s="25" t="s">
        <v>61</v>
      </c>
      <c r="E48" s="102">
        <f>E46*1.1</f>
        <v>141.9</v>
      </c>
      <c r="F48" s="67"/>
      <c r="G48" s="64"/>
      <c r="H48" s="48"/>
      <c r="I48" s="64"/>
      <c r="J48" s="64">
        <f t="shared" si="9"/>
        <v>0</v>
      </c>
      <c r="K48" s="49">
        <f t="shared" si="2"/>
        <v>0</v>
      </c>
      <c r="L48" s="50">
        <f t="shared" si="3"/>
        <v>0</v>
      </c>
      <c r="M48" s="48">
        <f t="shared" si="4"/>
        <v>0</v>
      </c>
      <c r="N48" s="48">
        <f t="shared" si="5"/>
        <v>0</v>
      </c>
      <c r="O48" s="48">
        <f t="shared" si="6"/>
        <v>0</v>
      </c>
      <c r="P48" s="49">
        <f t="shared" si="7"/>
        <v>0</v>
      </c>
    </row>
    <row r="49" spans="1:16" x14ac:dyDescent="0.2">
      <c r="A49" s="38">
        <v>27</v>
      </c>
      <c r="B49" s="39"/>
      <c r="C49" s="47" t="s">
        <v>86</v>
      </c>
      <c r="D49" s="25" t="s">
        <v>69</v>
      </c>
      <c r="E49" s="102">
        <v>1</v>
      </c>
      <c r="F49" s="67"/>
      <c r="G49" s="64"/>
      <c r="H49" s="48"/>
      <c r="I49" s="64"/>
      <c r="J49" s="64">
        <f t="shared" si="9"/>
        <v>0</v>
      </c>
      <c r="K49" s="49">
        <f t="shared" si="2"/>
        <v>0</v>
      </c>
      <c r="L49" s="50">
        <f t="shared" si="3"/>
        <v>0</v>
      </c>
      <c r="M49" s="48">
        <f t="shared" si="4"/>
        <v>0</v>
      </c>
      <c r="N49" s="48">
        <f t="shared" si="5"/>
        <v>0</v>
      </c>
      <c r="O49" s="48">
        <f t="shared" si="6"/>
        <v>0</v>
      </c>
      <c r="P49" s="49">
        <f t="shared" si="7"/>
        <v>0</v>
      </c>
    </row>
    <row r="50" spans="1:16" x14ac:dyDescent="0.2">
      <c r="A50" s="38">
        <v>28</v>
      </c>
      <c r="B50" s="39"/>
      <c r="C50" s="47" t="s">
        <v>89</v>
      </c>
      <c r="D50" s="25" t="s">
        <v>61</v>
      </c>
      <c r="E50" s="102">
        <v>194</v>
      </c>
      <c r="F50" s="67"/>
      <c r="G50" s="64"/>
      <c r="H50" s="48">
        <f t="shared" si="12"/>
        <v>0</v>
      </c>
      <c r="I50" s="64"/>
      <c r="J50" s="64">
        <f t="shared" si="9"/>
        <v>0</v>
      </c>
      <c r="K50" s="49">
        <f t="shared" si="2"/>
        <v>0</v>
      </c>
      <c r="L50" s="50">
        <f t="shared" si="3"/>
        <v>0</v>
      </c>
      <c r="M50" s="48">
        <f t="shared" si="4"/>
        <v>0</v>
      </c>
      <c r="N50" s="48">
        <f t="shared" si="5"/>
        <v>0</v>
      </c>
      <c r="O50" s="48">
        <f t="shared" si="6"/>
        <v>0</v>
      </c>
      <c r="P50" s="49">
        <f t="shared" si="7"/>
        <v>0</v>
      </c>
    </row>
    <row r="51" spans="1:16" x14ac:dyDescent="0.2">
      <c r="A51" s="38">
        <v>29</v>
      </c>
      <c r="B51" s="39"/>
      <c r="C51" s="103" t="s">
        <v>90</v>
      </c>
      <c r="D51" s="25" t="s">
        <v>91</v>
      </c>
      <c r="E51" s="102">
        <f>E50*0.35</f>
        <v>67.900000000000006</v>
      </c>
      <c r="F51" s="67"/>
      <c r="G51" s="64"/>
      <c r="H51" s="48"/>
      <c r="I51" s="64"/>
      <c r="J51" s="64">
        <f t="shared" si="9"/>
        <v>0</v>
      </c>
      <c r="K51" s="49">
        <f t="shared" si="2"/>
        <v>0</v>
      </c>
      <c r="L51" s="50">
        <f t="shared" si="3"/>
        <v>0</v>
      </c>
      <c r="M51" s="48">
        <f t="shared" si="4"/>
        <v>0</v>
      </c>
      <c r="N51" s="48">
        <f t="shared" si="5"/>
        <v>0</v>
      </c>
      <c r="O51" s="48">
        <f t="shared" si="6"/>
        <v>0</v>
      </c>
      <c r="P51" s="49">
        <f t="shared" si="7"/>
        <v>0</v>
      </c>
    </row>
    <row r="52" spans="1:16" x14ac:dyDescent="0.2">
      <c r="A52" s="38">
        <v>30</v>
      </c>
      <c r="B52" s="39"/>
      <c r="C52" s="103" t="s">
        <v>92</v>
      </c>
      <c r="D52" s="25" t="s">
        <v>91</v>
      </c>
      <c r="E52" s="102">
        <f>E50*0.45</f>
        <v>87.3</v>
      </c>
      <c r="F52" s="67"/>
      <c r="G52" s="64"/>
      <c r="H52" s="48"/>
      <c r="I52" s="64"/>
      <c r="J52" s="64">
        <f t="shared" si="9"/>
        <v>0</v>
      </c>
      <c r="K52" s="49">
        <f t="shared" si="2"/>
        <v>0</v>
      </c>
      <c r="L52" s="50">
        <f t="shared" si="3"/>
        <v>0</v>
      </c>
      <c r="M52" s="48">
        <f t="shared" si="4"/>
        <v>0</v>
      </c>
      <c r="N52" s="48">
        <f t="shared" si="5"/>
        <v>0</v>
      </c>
      <c r="O52" s="48">
        <f t="shared" si="6"/>
        <v>0</v>
      </c>
      <c r="P52" s="49">
        <f t="shared" si="7"/>
        <v>0</v>
      </c>
    </row>
    <row r="53" spans="1:16" x14ac:dyDescent="0.2">
      <c r="A53" s="38">
        <v>31</v>
      </c>
      <c r="B53" s="39"/>
      <c r="C53" s="47" t="s">
        <v>93</v>
      </c>
      <c r="D53" s="25" t="s">
        <v>65</v>
      </c>
      <c r="E53" s="102">
        <v>143.69999999999999</v>
      </c>
      <c r="F53" s="67"/>
      <c r="G53" s="64"/>
      <c r="H53" s="48">
        <f t="shared" si="12"/>
        <v>0</v>
      </c>
      <c r="I53" s="64"/>
      <c r="J53" s="64">
        <f t="shared" si="9"/>
        <v>0</v>
      </c>
      <c r="K53" s="49">
        <f t="shared" si="2"/>
        <v>0</v>
      </c>
      <c r="L53" s="50">
        <f t="shared" si="3"/>
        <v>0</v>
      </c>
      <c r="M53" s="48">
        <f t="shared" si="4"/>
        <v>0</v>
      </c>
      <c r="N53" s="48">
        <f t="shared" si="5"/>
        <v>0</v>
      </c>
      <c r="O53" s="48">
        <f t="shared" si="6"/>
        <v>0</v>
      </c>
      <c r="P53" s="49">
        <f t="shared" si="7"/>
        <v>0</v>
      </c>
    </row>
    <row r="54" spans="1:16" ht="20.399999999999999" x14ac:dyDescent="0.2">
      <c r="A54" s="38">
        <v>32</v>
      </c>
      <c r="B54" s="39"/>
      <c r="C54" s="103" t="s">
        <v>121</v>
      </c>
      <c r="D54" s="25" t="s">
        <v>65</v>
      </c>
      <c r="E54" s="102">
        <f>E53*1.15</f>
        <v>165.26</v>
      </c>
      <c r="F54" s="67"/>
      <c r="G54" s="64"/>
      <c r="H54" s="48"/>
      <c r="I54" s="64"/>
      <c r="J54" s="64">
        <f t="shared" si="9"/>
        <v>0</v>
      </c>
      <c r="K54" s="49">
        <f t="shared" si="2"/>
        <v>0</v>
      </c>
      <c r="L54" s="50">
        <f t="shared" si="3"/>
        <v>0</v>
      </c>
      <c r="M54" s="48">
        <f t="shared" si="4"/>
        <v>0</v>
      </c>
      <c r="N54" s="48">
        <f t="shared" si="5"/>
        <v>0</v>
      </c>
      <c r="O54" s="48">
        <f t="shared" si="6"/>
        <v>0</v>
      </c>
      <c r="P54" s="49">
        <f t="shared" si="7"/>
        <v>0</v>
      </c>
    </row>
    <row r="55" spans="1:16" x14ac:dyDescent="0.2">
      <c r="A55" s="38">
        <v>33</v>
      </c>
      <c r="B55" s="39"/>
      <c r="C55" s="103" t="s">
        <v>86</v>
      </c>
      <c r="D55" s="25" t="s">
        <v>75</v>
      </c>
      <c r="E55" s="102">
        <v>1</v>
      </c>
      <c r="F55" s="67"/>
      <c r="G55" s="64"/>
      <c r="H55" s="48"/>
      <c r="I55" s="64"/>
      <c r="J55" s="64">
        <f t="shared" si="9"/>
        <v>0</v>
      </c>
      <c r="K55" s="49">
        <f t="shared" si="2"/>
        <v>0</v>
      </c>
      <c r="L55" s="50">
        <f t="shared" si="3"/>
        <v>0</v>
      </c>
      <c r="M55" s="48">
        <f t="shared" si="4"/>
        <v>0</v>
      </c>
      <c r="N55" s="48">
        <f t="shared" si="5"/>
        <v>0</v>
      </c>
      <c r="O55" s="48">
        <f t="shared" si="6"/>
        <v>0</v>
      </c>
      <c r="P55" s="49">
        <f t="shared" si="7"/>
        <v>0</v>
      </c>
    </row>
    <row r="56" spans="1:16" x14ac:dyDescent="0.2">
      <c r="A56" s="38">
        <v>34</v>
      </c>
      <c r="B56" s="39"/>
      <c r="C56" s="47" t="s">
        <v>94</v>
      </c>
      <c r="D56" s="25" t="s">
        <v>65</v>
      </c>
      <c r="E56" s="102">
        <v>229.1</v>
      </c>
      <c r="F56" s="67"/>
      <c r="G56" s="64"/>
      <c r="H56" s="48">
        <f t="shared" si="12"/>
        <v>0</v>
      </c>
      <c r="I56" s="64"/>
      <c r="J56" s="64">
        <f t="shared" si="9"/>
        <v>0</v>
      </c>
      <c r="K56" s="49">
        <f t="shared" si="2"/>
        <v>0</v>
      </c>
      <c r="L56" s="50">
        <f t="shared" si="3"/>
        <v>0</v>
      </c>
      <c r="M56" s="48">
        <f t="shared" si="4"/>
        <v>0</v>
      </c>
      <c r="N56" s="48">
        <f t="shared" si="5"/>
        <v>0</v>
      </c>
      <c r="O56" s="48">
        <f t="shared" si="6"/>
        <v>0</v>
      </c>
      <c r="P56" s="49">
        <f t="shared" si="7"/>
        <v>0</v>
      </c>
    </row>
    <row r="57" spans="1:16" ht="20.399999999999999" x14ac:dyDescent="0.2">
      <c r="A57" s="38">
        <v>35</v>
      </c>
      <c r="B57" s="39"/>
      <c r="C57" s="103" t="s">
        <v>122</v>
      </c>
      <c r="D57" s="25" t="s">
        <v>65</v>
      </c>
      <c r="E57" s="102">
        <f>E56*1.15</f>
        <v>263.47000000000003</v>
      </c>
      <c r="F57" s="67"/>
      <c r="G57" s="64"/>
      <c r="H57" s="48"/>
      <c r="I57" s="64"/>
      <c r="J57" s="64">
        <f t="shared" si="9"/>
        <v>0</v>
      </c>
      <c r="K57" s="49">
        <f t="shared" si="2"/>
        <v>0</v>
      </c>
      <c r="L57" s="50">
        <f t="shared" si="3"/>
        <v>0</v>
      </c>
      <c r="M57" s="48">
        <f t="shared" si="4"/>
        <v>0</v>
      </c>
      <c r="N57" s="48">
        <f t="shared" si="5"/>
        <v>0</v>
      </c>
      <c r="O57" s="48">
        <f t="shared" si="6"/>
        <v>0</v>
      </c>
      <c r="P57" s="49">
        <f t="shared" si="7"/>
        <v>0</v>
      </c>
    </row>
    <row r="58" spans="1:16" x14ac:dyDescent="0.2">
      <c r="A58" s="38">
        <v>36</v>
      </c>
      <c r="B58" s="39"/>
      <c r="C58" s="103" t="s">
        <v>86</v>
      </c>
      <c r="D58" s="25" t="s">
        <v>75</v>
      </c>
      <c r="E58" s="102">
        <v>1</v>
      </c>
      <c r="F58" s="67"/>
      <c r="G58" s="64"/>
      <c r="H58" s="48"/>
      <c r="I58" s="64"/>
      <c r="J58" s="64">
        <f t="shared" si="9"/>
        <v>0</v>
      </c>
      <c r="K58" s="49">
        <f t="shared" si="2"/>
        <v>0</v>
      </c>
      <c r="L58" s="50">
        <f t="shared" si="3"/>
        <v>0</v>
      </c>
      <c r="M58" s="48">
        <f t="shared" si="4"/>
        <v>0</v>
      </c>
      <c r="N58" s="48">
        <f t="shared" si="5"/>
        <v>0</v>
      </c>
      <c r="O58" s="48">
        <f t="shared" si="6"/>
        <v>0</v>
      </c>
      <c r="P58" s="49">
        <f t="shared" si="7"/>
        <v>0</v>
      </c>
    </row>
    <row r="59" spans="1:16" x14ac:dyDescent="0.2">
      <c r="A59" s="38">
        <v>37</v>
      </c>
      <c r="B59" s="39"/>
      <c r="C59" s="47" t="s">
        <v>95</v>
      </c>
      <c r="D59" s="25" t="s">
        <v>65</v>
      </c>
      <c r="E59" s="102">
        <v>131.85</v>
      </c>
      <c r="F59" s="67"/>
      <c r="G59" s="64"/>
      <c r="H59" s="48">
        <f t="shared" si="12"/>
        <v>0</v>
      </c>
      <c r="I59" s="64"/>
      <c r="J59" s="64">
        <f t="shared" si="9"/>
        <v>0</v>
      </c>
      <c r="K59" s="49">
        <f t="shared" si="2"/>
        <v>0</v>
      </c>
      <c r="L59" s="50">
        <f t="shared" si="3"/>
        <v>0</v>
      </c>
      <c r="M59" s="48">
        <f t="shared" si="4"/>
        <v>0</v>
      </c>
      <c r="N59" s="48">
        <f t="shared" si="5"/>
        <v>0</v>
      </c>
      <c r="O59" s="48">
        <f t="shared" si="6"/>
        <v>0</v>
      </c>
      <c r="P59" s="49">
        <f t="shared" si="7"/>
        <v>0</v>
      </c>
    </row>
    <row r="60" spans="1:16" x14ac:dyDescent="0.2">
      <c r="A60" s="101">
        <v>3</v>
      </c>
      <c r="B60" s="39"/>
      <c r="C60" s="99" t="s">
        <v>96</v>
      </c>
      <c r="D60" s="25"/>
      <c r="E60" s="66"/>
      <c r="F60" s="67"/>
      <c r="G60" s="64"/>
      <c r="H60" s="48"/>
      <c r="I60" s="64"/>
      <c r="J60" s="64"/>
      <c r="K60" s="49">
        <f t="shared" si="2"/>
        <v>0</v>
      </c>
      <c r="L60" s="50">
        <f t="shared" si="3"/>
        <v>0</v>
      </c>
      <c r="M60" s="48">
        <f t="shared" si="4"/>
        <v>0</v>
      </c>
      <c r="N60" s="48">
        <f t="shared" si="5"/>
        <v>0</v>
      </c>
      <c r="O60" s="48">
        <f t="shared" si="6"/>
        <v>0</v>
      </c>
      <c r="P60" s="49">
        <f t="shared" si="7"/>
        <v>0</v>
      </c>
    </row>
    <row r="61" spans="1:16" ht="30.6" x14ac:dyDescent="0.2">
      <c r="A61" s="38">
        <v>1</v>
      </c>
      <c r="B61" s="39"/>
      <c r="C61" s="47" t="s">
        <v>97</v>
      </c>
      <c r="D61" s="25" t="s">
        <v>61</v>
      </c>
      <c r="E61" s="102">
        <v>193.68</v>
      </c>
      <c r="F61" s="67"/>
      <c r="G61" s="64"/>
      <c r="H61" s="48">
        <f t="shared" ref="H61" si="16">ROUND(F61*G61,2)</f>
        <v>0</v>
      </c>
      <c r="I61" s="64">
        <v>0</v>
      </c>
      <c r="J61" s="64">
        <f t="shared" ref="J61:J82" si="17">ROUND(H61*0.06,2)</f>
        <v>0</v>
      </c>
      <c r="K61" s="49">
        <f t="shared" si="2"/>
        <v>0</v>
      </c>
      <c r="L61" s="50">
        <f t="shared" si="3"/>
        <v>0</v>
      </c>
      <c r="M61" s="48">
        <f t="shared" si="4"/>
        <v>0</v>
      </c>
      <c r="N61" s="48">
        <f t="shared" si="5"/>
        <v>0</v>
      </c>
      <c r="O61" s="48">
        <f t="shared" si="6"/>
        <v>0</v>
      </c>
      <c r="P61" s="49">
        <f t="shared" si="7"/>
        <v>0</v>
      </c>
    </row>
    <row r="62" spans="1:16" x14ac:dyDescent="0.2">
      <c r="A62" s="38">
        <v>2</v>
      </c>
      <c r="B62" s="39"/>
      <c r="C62" s="103" t="s">
        <v>98</v>
      </c>
      <c r="D62" s="25" t="s">
        <v>99</v>
      </c>
      <c r="E62" s="102">
        <f>E61*0.25</f>
        <v>48.42</v>
      </c>
      <c r="F62" s="67"/>
      <c r="G62" s="64"/>
      <c r="H62" s="48"/>
      <c r="I62" s="64"/>
      <c r="J62" s="64">
        <f t="shared" si="17"/>
        <v>0</v>
      </c>
      <c r="K62" s="49">
        <f t="shared" si="2"/>
        <v>0</v>
      </c>
      <c r="L62" s="50">
        <f t="shared" si="3"/>
        <v>0</v>
      </c>
      <c r="M62" s="48">
        <f t="shared" si="4"/>
        <v>0</v>
      </c>
      <c r="N62" s="48">
        <f t="shared" si="5"/>
        <v>0</v>
      </c>
      <c r="O62" s="48">
        <f t="shared" si="6"/>
        <v>0</v>
      </c>
      <c r="P62" s="49">
        <f t="shared" si="7"/>
        <v>0</v>
      </c>
    </row>
    <row r="63" spans="1:16" ht="20.399999999999999" x14ac:dyDescent="0.2">
      <c r="A63" s="38">
        <v>3</v>
      </c>
      <c r="B63" s="39"/>
      <c r="C63" s="103" t="s">
        <v>100</v>
      </c>
      <c r="D63" s="25" t="s">
        <v>61</v>
      </c>
      <c r="E63" s="102">
        <f>E61*1.1</f>
        <v>213.05</v>
      </c>
      <c r="F63" s="67"/>
      <c r="G63" s="64"/>
      <c r="H63" s="48"/>
      <c r="I63" s="64"/>
      <c r="J63" s="64">
        <f t="shared" si="17"/>
        <v>0</v>
      </c>
      <c r="K63" s="49">
        <f t="shared" si="2"/>
        <v>0</v>
      </c>
      <c r="L63" s="50">
        <f t="shared" si="3"/>
        <v>0</v>
      </c>
      <c r="M63" s="48">
        <f t="shared" si="4"/>
        <v>0</v>
      </c>
      <c r="N63" s="48">
        <f t="shared" si="5"/>
        <v>0</v>
      </c>
      <c r="O63" s="48">
        <f t="shared" si="6"/>
        <v>0</v>
      </c>
      <c r="P63" s="49">
        <f t="shared" si="7"/>
        <v>0</v>
      </c>
    </row>
    <row r="64" spans="1:16" x14ac:dyDescent="0.2">
      <c r="A64" s="38">
        <v>4</v>
      </c>
      <c r="B64" s="39"/>
      <c r="C64" s="103" t="s">
        <v>101</v>
      </c>
      <c r="D64" s="25" t="s">
        <v>99</v>
      </c>
      <c r="E64" s="102">
        <f>E61*6.5</f>
        <v>1258.92</v>
      </c>
      <c r="F64" s="67"/>
      <c r="G64" s="64"/>
      <c r="H64" s="48"/>
      <c r="I64" s="64"/>
      <c r="J64" s="64">
        <f t="shared" si="17"/>
        <v>0</v>
      </c>
      <c r="K64" s="49">
        <f t="shared" si="2"/>
        <v>0</v>
      </c>
      <c r="L64" s="50">
        <f t="shared" si="3"/>
        <v>0</v>
      </c>
      <c r="M64" s="48">
        <f t="shared" si="4"/>
        <v>0</v>
      </c>
      <c r="N64" s="48">
        <f t="shared" si="5"/>
        <v>0</v>
      </c>
      <c r="O64" s="48">
        <f t="shared" si="6"/>
        <v>0</v>
      </c>
      <c r="P64" s="49">
        <f t="shared" si="7"/>
        <v>0</v>
      </c>
    </row>
    <row r="65" spans="1:16" x14ac:dyDescent="0.2">
      <c r="A65" s="38">
        <v>5</v>
      </c>
      <c r="B65" s="39"/>
      <c r="C65" s="103" t="s">
        <v>102</v>
      </c>
      <c r="D65" s="25" t="s">
        <v>75</v>
      </c>
      <c r="E65" s="102">
        <v>1</v>
      </c>
      <c r="F65" s="67"/>
      <c r="G65" s="64"/>
      <c r="H65" s="48"/>
      <c r="I65" s="64"/>
      <c r="J65" s="64">
        <f t="shared" si="17"/>
        <v>0</v>
      </c>
      <c r="K65" s="49">
        <f t="shared" si="2"/>
        <v>0</v>
      </c>
      <c r="L65" s="50">
        <f t="shared" si="3"/>
        <v>0</v>
      </c>
      <c r="M65" s="48">
        <f t="shared" si="4"/>
        <v>0</v>
      </c>
      <c r="N65" s="48">
        <f t="shared" si="5"/>
        <v>0</v>
      </c>
      <c r="O65" s="48">
        <f t="shared" si="6"/>
        <v>0</v>
      </c>
      <c r="P65" s="49">
        <f t="shared" si="7"/>
        <v>0</v>
      </c>
    </row>
    <row r="66" spans="1:16" ht="40.799999999999997" x14ac:dyDescent="0.2">
      <c r="A66" s="38">
        <v>6</v>
      </c>
      <c r="B66" s="39"/>
      <c r="C66" s="47" t="s">
        <v>103</v>
      </c>
      <c r="D66" s="25" t="s">
        <v>61</v>
      </c>
      <c r="E66" s="102">
        <v>48.06</v>
      </c>
      <c r="F66" s="67"/>
      <c r="G66" s="64"/>
      <c r="H66" s="48">
        <f t="shared" ref="H66" si="18">ROUND(F66*G66,2)</f>
        <v>0</v>
      </c>
      <c r="I66" s="64">
        <v>0</v>
      </c>
      <c r="J66" s="64">
        <f t="shared" si="17"/>
        <v>0</v>
      </c>
      <c r="K66" s="49">
        <f t="shared" si="2"/>
        <v>0</v>
      </c>
      <c r="L66" s="50">
        <f t="shared" si="3"/>
        <v>0</v>
      </c>
      <c r="M66" s="48">
        <f t="shared" si="4"/>
        <v>0</v>
      </c>
      <c r="N66" s="48">
        <f t="shared" si="5"/>
        <v>0</v>
      </c>
      <c r="O66" s="48">
        <f t="shared" si="6"/>
        <v>0</v>
      </c>
      <c r="P66" s="49">
        <f t="shared" si="7"/>
        <v>0</v>
      </c>
    </row>
    <row r="67" spans="1:16" x14ac:dyDescent="0.2">
      <c r="A67" s="38">
        <v>7</v>
      </c>
      <c r="B67" s="39"/>
      <c r="C67" s="103" t="s">
        <v>98</v>
      </c>
      <c r="D67" s="25" t="s">
        <v>99</v>
      </c>
      <c r="E67" s="102">
        <f>E66*0.25</f>
        <v>12.02</v>
      </c>
      <c r="F67" s="67"/>
      <c r="G67" s="64"/>
      <c r="H67" s="48"/>
      <c r="I67" s="64"/>
      <c r="J67" s="64">
        <f t="shared" si="17"/>
        <v>0</v>
      </c>
      <c r="K67" s="49">
        <f t="shared" si="2"/>
        <v>0</v>
      </c>
      <c r="L67" s="50">
        <f t="shared" si="3"/>
        <v>0</v>
      </c>
      <c r="M67" s="48">
        <f t="shared" si="4"/>
        <v>0</v>
      </c>
      <c r="N67" s="48">
        <f t="shared" si="5"/>
        <v>0</v>
      </c>
      <c r="O67" s="48">
        <f t="shared" si="6"/>
        <v>0</v>
      </c>
      <c r="P67" s="49">
        <f t="shared" si="7"/>
        <v>0</v>
      </c>
    </row>
    <row r="68" spans="1:16" x14ac:dyDescent="0.2">
      <c r="A68" s="38">
        <v>8</v>
      </c>
      <c r="B68" s="39"/>
      <c r="C68" s="103" t="s">
        <v>104</v>
      </c>
      <c r="D68" s="25" t="s">
        <v>61</v>
      </c>
      <c r="E68" s="102">
        <f>E66*1.1</f>
        <v>52.87</v>
      </c>
      <c r="F68" s="67"/>
      <c r="G68" s="64"/>
      <c r="H68" s="48"/>
      <c r="I68" s="64"/>
      <c r="J68" s="64">
        <f t="shared" si="17"/>
        <v>0</v>
      </c>
      <c r="K68" s="49">
        <f t="shared" si="2"/>
        <v>0</v>
      </c>
      <c r="L68" s="50">
        <f t="shared" si="3"/>
        <v>0</v>
      </c>
      <c r="M68" s="48">
        <f t="shared" si="4"/>
        <v>0</v>
      </c>
      <c r="N68" s="48">
        <f t="shared" si="5"/>
        <v>0</v>
      </c>
      <c r="O68" s="48">
        <f t="shared" si="6"/>
        <v>0</v>
      </c>
      <c r="P68" s="49">
        <f t="shared" si="7"/>
        <v>0</v>
      </c>
    </row>
    <row r="69" spans="1:16" x14ac:dyDescent="0.2">
      <c r="A69" s="38">
        <v>9</v>
      </c>
      <c r="B69" s="39"/>
      <c r="C69" s="103" t="s">
        <v>101</v>
      </c>
      <c r="D69" s="25" t="s">
        <v>99</v>
      </c>
      <c r="E69" s="102">
        <f>E66*6.5</f>
        <v>312.39</v>
      </c>
      <c r="F69" s="67"/>
      <c r="G69" s="64"/>
      <c r="H69" s="48"/>
      <c r="I69" s="64"/>
      <c r="J69" s="64">
        <f t="shared" si="17"/>
        <v>0</v>
      </c>
      <c r="K69" s="49">
        <f t="shared" si="2"/>
        <v>0</v>
      </c>
      <c r="L69" s="50">
        <f t="shared" si="3"/>
        <v>0</v>
      </c>
      <c r="M69" s="48">
        <f t="shared" si="4"/>
        <v>0</v>
      </c>
      <c r="N69" s="48">
        <f t="shared" si="5"/>
        <v>0</v>
      </c>
      <c r="O69" s="48">
        <f t="shared" si="6"/>
        <v>0</v>
      </c>
      <c r="P69" s="49">
        <f t="shared" si="7"/>
        <v>0</v>
      </c>
    </row>
    <row r="70" spans="1:16" x14ac:dyDescent="0.2">
      <c r="A70" s="38">
        <v>10</v>
      </c>
      <c r="B70" s="39"/>
      <c r="C70" s="103" t="s">
        <v>102</v>
      </c>
      <c r="D70" s="25" t="s">
        <v>75</v>
      </c>
      <c r="E70" s="102">
        <v>1</v>
      </c>
      <c r="F70" s="67"/>
      <c r="G70" s="64"/>
      <c r="H70" s="48"/>
      <c r="I70" s="64"/>
      <c r="J70" s="64">
        <f t="shared" si="17"/>
        <v>0</v>
      </c>
      <c r="K70" s="49">
        <f t="shared" si="2"/>
        <v>0</v>
      </c>
      <c r="L70" s="50">
        <f t="shared" si="3"/>
        <v>0</v>
      </c>
      <c r="M70" s="48">
        <f t="shared" si="4"/>
        <v>0</v>
      </c>
      <c r="N70" s="48">
        <f t="shared" si="5"/>
        <v>0</v>
      </c>
      <c r="O70" s="48">
        <f t="shared" si="6"/>
        <v>0</v>
      </c>
      <c r="P70" s="49">
        <f t="shared" si="7"/>
        <v>0</v>
      </c>
    </row>
    <row r="71" spans="1:16" x14ac:dyDescent="0.2">
      <c r="A71" s="38">
        <v>11</v>
      </c>
      <c r="B71" s="39"/>
      <c r="C71" s="47" t="s">
        <v>105</v>
      </c>
      <c r="D71" s="25" t="s">
        <v>61</v>
      </c>
      <c r="E71" s="102">
        <v>241.74</v>
      </c>
      <c r="F71" s="67"/>
      <c r="G71" s="64"/>
      <c r="H71" s="48">
        <f t="shared" ref="H71:H80" si="19">ROUND(F71*G71,2)</f>
        <v>0</v>
      </c>
      <c r="I71" s="64"/>
      <c r="J71" s="64">
        <f t="shared" si="17"/>
        <v>0</v>
      </c>
      <c r="K71" s="49">
        <f t="shared" si="2"/>
        <v>0</v>
      </c>
      <c r="L71" s="50">
        <f t="shared" si="3"/>
        <v>0</v>
      </c>
      <c r="M71" s="48">
        <f t="shared" si="4"/>
        <v>0</v>
      </c>
      <c r="N71" s="48">
        <f t="shared" si="5"/>
        <v>0</v>
      </c>
      <c r="O71" s="48">
        <f t="shared" si="6"/>
        <v>0</v>
      </c>
      <c r="P71" s="49">
        <f t="shared" si="7"/>
        <v>0</v>
      </c>
    </row>
    <row r="72" spans="1:16" ht="20.399999999999999" x14ac:dyDescent="0.2">
      <c r="A72" s="38">
        <v>12</v>
      </c>
      <c r="B72" s="39"/>
      <c r="C72" s="103" t="s">
        <v>106</v>
      </c>
      <c r="D72" s="25" t="s">
        <v>61</v>
      </c>
      <c r="E72" s="102">
        <f>E71*1.25</f>
        <v>302.18</v>
      </c>
      <c r="F72" s="67"/>
      <c r="G72" s="64"/>
      <c r="H72" s="48"/>
      <c r="I72" s="64"/>
      <c r="J72" s="64">
        <f t="shared" si="17"/>
        <v>0</v>
      </c>
      <c r="K72" s="49">
        <f t="shared" si="2"/>
        <v>0</v>
      </c>
      <c r="L72" s="50">
        <f t="shared" si="3"/>
        <v>0</v>
      </c>
      <c r="M72" s="48">
        <f t="shared" si="4"/>
        <v>0</v>
      </c>
      <c r="N72" s="48">
        <f t="shared" si="5"/>
        <v>0</v>
      </c>
      <c r="O72" s="48">
        <f t="shared" si="6"/>
        <v>0</v>
      </c>
      <c r="P72" s="49">
        <f t="shared" si="7"/>
        <v>0</v>
      </c>
    </row>
    <row r="73" spans="1:16" x14ac:dyDescent="0.2">
      <c r="A73" s="38">
        <v>13</v>
      </c>
      <c r="B73" s="39"/>
      <c r="C73" s="103" t="s">
        <v>101</v>
      </c>
      <c r="D73" s="25" t="s">
        <v>99</v>
      </c>
      <c r="E73" s="102">
        <f>E71*5</f>
        <v>1208.7</v>
      </c>
      <c r="F73" s="67"/>
      <c r="G73" s="64"/>
      <c r="H73" s="48"/>
      <c r="I73" s="64"/>
      <c r="J73" s="64">
        <f t="shared" si="17"/>
        <v>0</v>
      </c>
      <c r="K73" s="49">
        <f t="shared" si="2"/>
        <v>0</v>
      </c>
      <c r="L73" s="50">
        <f t="shared" si="3"/>
        <v>0</v>
      </c>
      <c r="M73" s="48">
        <f t="shared" si="4"/>
        <v>0</v>
      </c>
      <c r="N73" s="48">
        <f t="shared" si="5"/>
        <v>0</v>
      </c>
      <c r="O73" s="48">
        <f t="shared" si="6"/>
        <v>0</v>
      </c>
      <c r="P73" s="49">
        <f t="shared" si="7"/>
        <v>0</v>
      </c>
    </row>
    <row r="74" spans="1:16" x14ac:dyDescent="0.2">
      <c r="A74" s="38">
        <v>14</v>
      </c>
      <c r="B74" s="39"/>
      <c r="C74" s="103" t="s">
        <v>102</v>
      </c>
      <c r="D74" s="25" t="s">
        <v>75</v>
      </c>
      <c r="E74" s="102">
        <v>1</v>
      </c>
      <c r="F74" s="67"/>
      <c r="G74" s="64"/>
      <c r="H74" s="48"/>
      <c r="I74" s="64"/>
      <c r="J74" s="64">
        <f t="shared" si="17"/>
        <v>0</v>
      </c>
      <c r="K74" s="49">
        <f t="shared" si="2"/>
        <v>0</v>
      </c>
      <c r="L74" s="50">
        <f t="shared" si="3"/>
        <v>0</v>
      </c>
      <c r="M74" s="48">
        <f t="shared" si="4"/>
        <v>0</v>
      </c>
      <c r="N74" s="48">
        <f t="shared" si="5"/>
        <v>0</v>
      </c>
      <c r="O74" s="48">
        <f t="shared" si="6"/>
        <v>0</v>
      </c>
      <c r="P74" s="49">
        <f t="shared" si="7"/>
        <v>0</v>
      </c>
    </row>
    <row r="75" spans="1:16" x14ac:dyDescent="0.2">
      <c r="A75" s="38">
        <v>15</v>
      </c>
      <c r="B75" s="39"/>
      <c r="C75" s="47" t="s">
        <v>107</v>
      </c>
      <c r="D75" s="25" t="s">
        <v>63</v>
      </c>
      <c r="E75" s="102">
        <v>3.29</v>
      </c>
      <c r="F75" s="67"/>
      <c r="G75" s="64"/>
      <c r="H75" s="48">
        <f t="shared" si="19"/>
        <v>0</v>
      </c>
      <c r="I75" s="64"/>
      <c r="J75" s="64">
        <f t="shared" si="17"/>
        <v>0</v>
      </c>
      <c r="K75" s="49">
        <f t="shared" ref="K75:K84" si="20">SUM(H75:J75)</f>
        <v>0</v>
      </c>
      <c r="L75" s="50">
        <f t="shared" ref="L75:L84" si="21">ROUND(E75*F75,2)</f>
        <v>0</v>
      </c>
      <c r="M75" s="48">
        <f t="shared" ref="M75:M84" si="22">ROUND(H75*E75,2)</f>
        <v>0</v>
      </c>
      <c r="N75" s="48">
        <f t="shared" ref="N75:N84" si="23">ROUND(I75*E75,2)</f>
        <v>0</v>
      </c>
      <c r="O75" s="48">
        <f t="shared" ref="O75:O84" si="24">ROUND(J75*E75,2)</f>
        <v>0</v>
      </c>
      <c r="P75" s="49">
        <f t="shared" ref="P75:P84" si="25">SUM(M75:O75)</f>
        <v>0</v>
      </c>
    </row>
    <row r="76" spans="1:16" x14ac:dyDescent="0.2">
      <c r="A76" s="38">
        <v>16</v>
      </c>
      <c r="B76" s="39"/>
      <c r="C76" s="103" t="s">
        <v>123</v>
      </c>
      <c r="D76" s="25" t="s">
        <v>63</v>
      </c>
      <c r="E76" s="102">
        <f>E75*1.2</f>
        <v>3.95</v>
      </c>
      <c r="F76" s="67"/>
      <c r="G76" s="64"/>
      <c r="H76" s="48"/>
      <c r="I76" s="64"/>
      <c r="J76" s="64">
        <f t="shared" si="17"/>
        <v>0</v>
      </c>
      <c r="K76" s="49">
        <f t="shared" si="20"/>
        <v>0</v>
      </c>
      <c r="L76" s="50">
        <f t="shared" si="21"/>
        <v>0</v>
      </c>
      <c r="M76" s="48">
        <f t="shared" si="22"/>
        <v>0</v>
      </c>
      <c r="N76" s="48">
        <f t="shared" si="23"/>
        <v>0</v>
      </c>
      <c r="O76" s="48">
        <f t="shared" si="24"/>
        <v>0</v>
      </c>
      <c r="P76" s="49">
        <f t="shared" si="25"/>
        <v>0</v>
      </c>
    </row>
    <row r="77" spans="1:16" x14ac:dyDescent="0.2">
      <c r="A77" s="38">
        <v>17</v>
      </c>
      <c r="B77" s="39"/>
      <c r="C77" s="103" t="s">
        <v>108</v>
      </c>
      <c r="D77" s="25" t="s">
        <v>75</v>
      </c>
      <c r="E77" s="102">
        <v>1</v>
      </c>
      <c r="F77" s="67"/>
      <c r="G77" s="64"/>
      <c r="H77" s="48"/>
      <c r="I77" s="64"/>
      <c r="J77" s="64">
        <f t="shared" si="17"/>
        <v>0</v>
      </c>
      <c r="K77" s="49">
        <f t="shared" si="20"/>
        <v>0</v>
      </c>
      <c r="L77" s="50">
        <f t="shared" si="21"/>
        <v>0</v>
      </c>
      <c r="M77" s="48">
        <f t="shared" si="22"/>
        <v>0</v>
      </c>
      <c r="N77" s="48">
        <f t="shared" si="23"/>
        <v>0</v>
      </c>
      <c r="O77" s="48">
        <f t="shared" si="24"/>
        <v>0</v>
      </c>
      <c r="P77" s="49">
        <f t="shared" si="25"/>
        <v>0</v>
      </c>
    </row>
    <row r="78" spans="1:16" x14ac:dyDescent="0.2">
      <c r="A78" s="38">
        <v>18</v>
      </c>
      <c r="B78" s="39"/>
      <c r="C78" s="47" t="s">
        <v>109</v>
      </c>
      <c r="D78" s="25" t="s">
        <v>61</v>
      </c>
      <c r="E78" s="102">
        <v>692.76</v>
      </c>
      <c r="F78" s="67"/>
      <c r="G78" s="64"/>
      <c r="H78" s="48">
        <f t="shared" si="19"/>
        <v>0</v>
      </c>
      <c r="I78" s="64"/>
      <c r="J78" s="64">
        <f t="shared" si="17"/>
        <v>0</v>
      </c>
      <c r="K78" s="49">
        <f t="shared" si="20"/>
        <v>0</v>
      </c>
      <c r="L78" s="50">
        <f t="shared" si="21"/>
        <v>0</v>
      </c>
      <c r="M78" s="48">
        <f t="shared" si="22"/>
        <v>0</v>
      </c>
      <c r="N78" s="48">
        <f t="shared" si="23"/>
        <v>0</v>
      </c>
      <c r="O78" s="48">
        <f t="shared" si="24"/>
        <v>0</v>
      </c>
      <c r="P78" s="49">
        <f t="shared" si="25"/>
        <v>0</v>
      </c>
    </row>
    <row r="79" spans="1:16" ht="20.399999999999999" x14ac:dyDescent="0.2">
      <c r="A79" s="38">
        <v>19</v>
      </c>
      <c r="B79" s="39"/>
      <c r="C79" s="103" t="s">
        <v>110</v>
      </c>
      <c r="D79" s="25" t="s">
        <v>63</v>
      </c>
      <c r="E79" s="102">
        <f>E78*1.2*0.3</f>
        <v>249.39</v>
      </c>
      <c r="F79" s="67"/>
      <c r="G79" s="64"/>
      <c r="H79" s="48"/>
      <c r="I79" s="64"/>
      <c r="J79" s="64">
        <f t="shared" si="17"/>
        <v>0</v>
      </c>
      <c r="K79" s="49">
        <f t="shared" si="20"/>
        <v>0</v>
      </c>
      <c r="L79" s="50">
        <f t="shared" si="21"/>
        <v>0</v>
      </c>
      <c r="M79" s="48">
        <f t="shared" si="22"/>
        <v>0</v>
      </c>
      <c r="N79" s="48">
        <f t="shared" si="23"/>
        <v>0</v>
      </c>
      <c r="O79" s="48">
        <f t="shared" si="24"/>
        <v>0</v>
      </c>
      <c r="P79" s="49">
        <f t="shared" si="25"/>
        <v>0</v>
      </c>
    </row>
    <row r="80" spans="1:16" ht="20.399999999999999" x14ac:dyDescent="0.2">
      <c r="A80" s="38">
        <v>20</v>
      </c>
      <c r="B80" s="39"/>
      <c r="C80" s="47" t="s">
        <v>111</v>
      </c>
      <c r="D80" s="25" t="s">
        <v>61</v>
      </c>
      <c r="E80" s="102">
        <v>141.4</v>
      </c>
      <c r="F80" s="67"/>
      <c r="G80" s="64"/>
      <c r="H80" s="48">
        <f t="shared" si="19"/>
        <v>0</v>
      </c>
      <c r="I80" s="64"/>
      <c r="J80" s="64">
        <f t="shared" si="17"/>
        <v>0</v>
      </c>
      <c r="K80" s="49">
        <f t="shared" si="20"/>
        <v>0</v>
      </c>
      <c r="L80" s="50">
        <f t="shared" si="21"/>
        <v>0</v>
      </c>
      <c r="M80" s="48">
        <f t="shared" si="22"/>
        <v>0</v>
      </c>
      <c r="N80" s="48">
        <f t="shared" si="23"/>
        <v>0</v>
      </c>
      <c r="O80" s="48">
        <f t="shared" si="24"/>
        <v>0</v>
      </c>
      <c r="P80" s="49">
        <f t="shared" si="25"/>
        <v>0</v>
      </c>
    </row>
    <row r="81" spans="1:16" x14ac:dyDescent="0.2">
      <c r="A81" s="38">
        <v>21</v>
      </c>
      <c r="B81" s="39"/>
      <c r="C81" s="103" t="s">
        <v>124</v>
      </c>
      <c r="D81" s="25" t="s">
        <v>63</v>
      </c>
      <c r="E81" s="102">
        <f>E80*0.03*1.2</f>
        <v>5.09</v>
      </c>
      <c r="F81" s="67"/>
      <c r="G81" s="64"/>
      <c r="H81" s="48"/>
      <c r="I81" s="64"/>
      <c r="J81" s="64">
        <f t="shared" si="17"/>
        <v>0</v>
      </c>
      <c r="K81" s="49">
        <f t="shared" si="20"/>
        <v>0</v>
      </c>
      <c r="L81" s="50">
        <f t="shared" si="21"/>
        <v>0</v>
      </c>
      <c r="M81" s="48">
        <f t="shared" si="22"/>
        <v>0</v>
      </c>
      <c r="N81" s="48">
        <f t="shared" si="23"/>
        <v>0</v>
      </c>
      <c r="O81" s="48">
        <f t="shared" si="24"/>
        <v>0</v>
      </c>
      <c r="P81" s="49">
        <f t="shared" si="25"/>
        <v>0</v>
      </c>
    </row>
    <row r="82" spans="1:16" x14ac:dyDescent="0.2">
      <c r="A82" s="38">
        <v>22</v>
      </c>
      <c r="B82" s="39"/>
      <c r="C82" s="103" t="s">
        <v>108</v>
      </c>
      <c r="D82" s="25" t="s">
        <v>75</v>
      </c>
      <c r="E82" s="102">
        <v>1</v>
      </c>
      <c r="F82" s="67"/>
      <c r="G82" s="64"/>
      <c r="H82" s="48"/>
      <c r="I82" s="64"/>
      <c r="J82" s="64">
        <f t="shared" si="17"/>
        <v>0</v>
      </c>
      <c r="K82" s="49">
        <f t="shared" si="20"/>
        <v>0</v>
      </c>
      <c r="L82" s="50">
        <f t="shared" si="21"/>
        <v>0</v>
      </c>
      <c r="M82" s="48">
        <f t="shared" si="22"/>
        <v>0</v>
      </c>
      <c r="N82" s="48">
        <f t="shared" si="23"/>
        <v>0</v>
      </c>
      <c r="O82" s="48">
        <f t="shared" si="24"/>
        <v>0</v>
      </c>
      <c r="P82" s="49">
        <f t="shared" si="25"/>
        <v>0</v>
      </c>
    </row>
    <row r="83" spans="1:16" x14ac:dyDescent="0.2">
      <c r="A83" s="101">
        <v>4</v>
      </c>
      <c r="B83" s="39"/>
      <c r="C83" s="99" t="s">
        <v>112</v>
      </c>
      <c r="D83" s="25"/>
      <c r="E83" s="102"/>
      <c r="F83" s="67"/>
      <c r="G83" s="64"/>
      <c r="H83" s="48"/>
      <c r="I83" s="64"/>
      <c r="J83" s="64"/>
      <c r="K83" s="49">
        <f t="shared" si="20"/>
        <v>0</v>
      </c>
      <c r="L83" s="50">
        <f t="shared" si="21"/>
        <v>0</v>
      </c>
      <c r="M83" s="48">
        <f t="shared" si="22"/>
        <v>0</v>
      </c>
      <c r="N83" s="48">
        <f t="shared" si="23"/>
        <v>0</v>
      </c>
      <c r="O83" s="48">
        <f t="shared" si="24"/>
        <v>0</v>
      </c>
      <c r="P83" s="49">
        <f t="shared" si="25"/>
        <v>0</v>
      </c>
    </row>
    <row r="84" spans="1:16" ht="21" thickBot="1" x14ac:dyDescent="0.25">
      <c r="A84" s="38">
        <v>1</v>
      </c>
      <c r="B84" s="39"/>
      <c r="C84" s="47" t="s">
        <v>113</v>
      </c>
      <c r="D84" s="25" t="s">
        <v>69</v>
      </c>
      <c r="E84" s="102">
        <v>1</v>
      </c>
      <c r="F84" s="67"/>
      <c r="G84" s="64"/>
      <c r="H84" s="48">
        <f t="shared" ref="H84" si="26">ROUND(F84*G84,2)</f>
        <v>0</v>
      </c>
      <c r="I84" s="64"/>
      <c r="J84" s="64">
        <f t="shared" ref="J84" si="27">ROUND(H84*0.06,2)</f>
        <v>0</v>
      </c>
      <c r="K84" s="49">
        <f t="shared" si="20"/>
        <v>0</v>
      </c>
      <c r="L84" s="50">
        <f t="shared" si="21"/>
        <v>0</v>
      </c>
      <c r="M84" s="48">
        <f t="shared" si="22"/>
        <v>0</v>
      </c>
      <c r="N84" s="48">
        <f t="shared" si="23"/>
        <v>0</v>
      </c>
      <c r="O84" s="48">
        <f t="shared" si="24"/>
        <v>0</v>
      </c>
      <c r="P84" s="49">
        <f t="shared" si="25"/>
        <v>0</v>
      </c>
    </row>
    <row r="85" spans="1:16" ht="10.8" thickBot="1" x14ac:dyDescent="0.25">
      <c r="A85" s="166" t="s">
        <v>457</v>
      </c>
      <c r="B85" s="167"/>
      <c r="C85" s="167"/>
      <c r="D85" s="167"/>
      <c r="E85" s="167"/>
      <c r="F85" s="167"/>
      <c r="G85" s="167"/>
      <c r="H85" s="167"/>
      <c r="I85" s="167"/>
      <c r="J85" s="167"/>
      <c r="K85" s="168"/>
      <c r="L85" s="68">
        <f>SUM(L14:L84)</f>
        <v>0</v>
      </c>
      <c r="M85" s="69">
        <f>SUM(M14:M84)</f>
        <v>0</v>
      </c>
      <c r="N85" s="69">
        <f>SUM(N14:N84)</f>
        <v>0</v>
      </c>
      <c r="O85" s="69">
        <f>SUM(O14:O84)</f>
        <v>0</v>
      </c>
      <c r="P85" s="70">
        <f>SUM(P14:P84)</f>
        <v>0</v>
      </c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" t="s">
        <v>14</v>
      </c>
      <c r="B88" s="17"/>
      <c r="C88" s="165">
        <f>'Kops a'!C32:H32</f>
        <v>0</v>
      </c>
      <c r="D88" s="165"/>
      <c r="E88" s="165"/>
      <c r="F88" s="165"/>
      <c r="G88" s="165"/>
      <c r="H88" s="165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21" t="s">
        <v>15</v>
      </c>
      <c r="D89" s="121"/>
      <c r="E89" s="121"/>
      <c r="F89" s="121"/>
      <c r="G89" s="121"/>
      <c r="H89" s="121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87" t="str">
        <f>'Kops a'!A35</f>
        <v>Tāme sastādīta</v>
      </c>
      <c r="B91" s="88"/>
      <c r="C91" s="88"/>
      <c r="D91" s="8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" t="s">
        <v>37</v>
      </c>
      <c r="B93" s="17"/>
      <c r="C93" s="165">
        <f>'Kops a'!C37:H37</f>
        <v>0</v>
      </c>
      <c r="D93" s="165"/>
      <c r="E93" s="165"/>
      <c r="F93" s="165"/>
      <c r="G93" s="165"/>
      <c r="H93" s="165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21" t="s">
        <v>15</v>
      </c>
      <c r="D94" s="121"/>
      <c r="E94" s="121"/>
      <c r="F94" s="121"/>
      <c r="G94" s="121"/>
      <c r="H94" s="121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87" t="s">
        <v>54</v>
      </c>
      <c r="B96" s="88"/>
      <c r="C96" s="92">
        <f>'Kops a'!C40</f>
        <v>0</v>
      </c>
      <c r="D96" s="51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93:H93"/>
    <mergeCell ref="C94:H94"/>
    <mergeCell ref="C88:H88"/>
    <mergeCell ref="C89:H89"/>
    <mergeCell ref="A85:K85"/>
  </mergeCells>
  <conditionalFormatting sqref="I14:J25 A14:G24 B28:G34 B26:E27 I28:J34 J26:J27 I37:J37 J35:J36 B37:G37 B35:E36 B38:E39 J38:J39 B40:G59 B25:G25 A25:A59 I40:J84 A60:G84">
    <cfRule type="cellIs" dxfId="179" priority="29" operator="equal">
      <formula>0</formula>
    </cfRule>
  </conditionalFormatting>
  <conditionalFormatting sqref="N9:O9 H14:H25 H28:H34 H37 K14:P84 H40:H84">
    <cfRule type="cellIs" dxfId="178" priority="27" operator="equal">
      <formula>0</formula>
    </cfRule>
  </conditionalFormatting>
  <conditionalFormatting sqref="C2:I2">
    <cfRule type="cellIs" dxfId="177" priority="24" operator="equal">
      <formula>0</formula>
    </cfRule>
  </conditionalFormatting>
  <conditionalFormatting sqref="O10:P10">
    <cfRule type="cellIs" dxfId="176" priority="23" operator="equal">
      <formula>"20__. gada __. _________"</formula>
    </cfRule>
  </conditionalFormatting>
  <conditionalFormatting sqref="A85:K85">
    <cfRule type="containsText" dxfId="175" priority="21" operator="containsText" text="Tiešās izmaksas kopā, t. sk. darba devēja sociālais nodoklis __.__% ">
      <formula>NOT(ISERROR(SEARCH("Tiešās izmaksas kopā, t. sk. darba devēja sociālais nodoklis __.__% ",A85)))</formula>
    </cfRule>
  </conditionalFormatting>
  <conditionalFormatting sqref="C93:H93">
    <cfRule type="cellIs" dxfId="174" priority="18" operator="equal">
      <formula>0</formula>
    </cfRule>
  </conditionalFormatting>
  <conditionalFormatting sqref="C88:H88">
    <cfRule type="cellIs" dxfId="173" priority="17" operator="equal">
      <formula>0</formula>
    </cfRule>
  </conditionalFormatting>
  <conditionalFormatting sqref="L85:P85">
    <cfRule type="cellIs" dxfId="172" priority="16" operator="equal">
      <formula>0</formula>
    </cfRule>
  </conditionalFormatting>
  <conditionalFormatting sqref="C4:I4">
    <cfRule type="cellIs" dxfId="171" priority="15" operator="equal">
      <formula>0</formula>
    </cfRule>
  </conditionalFormatting>
  <conditionalFormatting sqref="D5:L8">
    <cfRule type="cellIs" dxfId="170" priority="13" operator="equal">
      <formula>0</formula>
    </cfRule>
  </conditionalFormatting>
  <conditionalFormatting sqref="C93:H93 C96 C88:H88">
    <cfRule type="cellIs" dxfId="169" priority="12" operator="equal">
      <formula>0</formula>
    </cfRule>
  </conditionalFormatting>
  <conditionalFormatting sqref="D1">
    <cfRule type="cellIs" dxfId="168" priority="11" operator="equal">
      <formula>0</formula>
    </cfRule>
  </conditionalFormatting>
  <conditionalFormatting sqref="I26:I27 F26:G27">
    <cfRule type="cellIs" dxfId="167" priority="7" operator="equal">
      <formula>0</formula>
    </cfRule>
  </conditionalFormatting>
  <conditionalFormatting sqref="H26:H27">
    <cfRule type="cellIs" dxfId="166" priority="6" operator="equal">
      <formula>0</formula>
    </cfRule>
  </conditionalFormatting>
  <conditionalFormatting sqref="I35:I36 F35:G36">
    <cfRule type="cellIs" dxfId="165" priority="5" operator="equal">
      <formula>0</formula>
    </cfRule>
  </conditionalFormatting>
  <conditionalFormatting sqref="H35:H36">
    <cfRule type="cellIs" dxfId="164" priority="4" operator="equal">
      <formula>0</formula>
    </cfRule>
  </conditionalFormatting>
  <conditionalFormatting sqref="I38:I39 F38:G39">
    <cfRule type="cellIs" dxfId="163" priority="3" operator="equal">
      <formula>0</formula>
    </cfRule>
  </conditionalFormatting>
  <conditionalFormatting sqref="H38:H39">
    <cfRule type="cellIs" dxfId="162" priority="2" operator="equal">
      <formula>0</formula>
    </cfRule>
  </conditionalFormatting>
  <conditionalFormatting sqref="A9">
    <cfRule type="containsText" dxfId="161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BC596309-6EE4-47E0-A590-F3D2F6DA868B}">
            <xm:f>NOT(ISERROR(SEARCH("Tāme sastādīta ____. gada ___. ______________",A91)))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A91</xm:sqref>
        </x14:conditionalFormatting>
        <x14:conditionalFormatting xmlns:xm="http://schemas.microsoft.com/office/excel/2006/main">
          <x14:cfRule type="containsText" priority="19" operator="containsText" id="{A5053C80-E745-4777-A201-BBBD02E74FC0}">
            <xm:f>NOT(ISERROR(SEARCH("Sertifikāta Nr. _________________________________",A96)))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67"/>
  <sheetViews>
    <sheetView topLeftCell="A46" workbookViewId="0">
      <selection activeCell="A55" sqref="A55:K55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0" t="s">
        <v>155</v>
      </c>
      <c r="D2" s="170"/>
      <c r="E2" s="170"/>
      <c r="F2" s="170"/>
      <c r="G2" s="170"/>
      <c r="H2" s="170"/>
      <c r="I2" s="170"/>
      <c r="J2" s="29"/>
    </row>
    <row r="3" spans="1:16" x14ac:dyDescent="0.2">
      <c r="A3" s="30"/>
      <c r="B3" s="30"/>
      <c r="C3" s="160" t="s">
        <v>17</v>
      </c>
      <c r="D3" s="160"/>
      <c r="E3" s="160"/>
      <c r="F3" s="160"/>
      <c r="G3" s="160"/>
      <c r="H3" s="160"/>
      <c r="I3" s="160"/>
      <c r="J3" s="30"/>
    </row>
    <row r="4" spans="1:16" x14ac:dyDescent="0.2">
      <c r="A4" s="30"/>
      <c r="B4" s="30"/>
      <c r="C4" s="171" t="s">
        <v>52</v>
      </c>
      <c r="D4" s="171"/>
      <c r="E4" s="171"/>
      <c r="F4" s="171"/>
      <c r="G4" s="171"/>
      <c r="H4" s="171"/>
      <c r="I4" s="171"/>
      <c r="J4" s="30"/>
    </row>
    <row r="5" spans="1:16" x14ac:dyDescent="0.2">
      <c r="A5" s="23"/>
      <c r="B5" s="23"/>
      <c r="C5" s="27" t="s">
        <v>5</v>
      </c>
      <c r="D5" s="183" t="str">
        <f>'Kops a'!D6</f>
        <v>Daudzdzīvokļu dzīvojamās mājas vienkāršotas fasādes atjaunošana</v>
      </c>
      <c r="E5" s="183"/>
      <c r="F5" s="183"/>
      <c r="G5" s="183"/>
      <c r="H5" s="183"/>
      <c r="I5" s="183"/>
      <c r="J5" s="183"/>
      <c r="K5" s="183"/>
      <c r="L5" s="183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3" t="str">
        <f>'Kops a'!D7</f>
        <v>Daudzdzīvokļu dzīvojamās mājas, Mātera iela 53, Jelgava vienkāršotas fasādes atjaunošana</v>
      </c>
      <c r="E6" s="183"/>
      <c r="F6" s="183"/>
      <c r="G6" s="183"/>
      <c r="H6" s="183"/>
      <c r="I6" s="183"/>
      <c r="J6" s="183"/>
      <c r="K6" s="183"/>
      <c r="L6" s="18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3" t="str">
        <f>'Kops a'!D8</f>
        <v>Mātera iela 53, Jelgava</v>
      </c>
      <c r="E7" s="183"/>
      <c r="F7" s="183"/>
      <c r="G7" s="183"/>
      <c r="H7" s="183"/>
      <c r="I7" s="183"/>
      <c r="J7" s="183"/>
      <c r="K7" s="183"/>
      <c r="L7" s="18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3">
        <f>'Kops a'!D9</f>
        <v>0</v>
      </c>
      <c r="E8" s="183"/>
      <c r="F8" s="183"/>
      <c r="G8" s="183"/>
      <c r="H8" s="183"/>
      <c r="I8" s="183"/>
      <c r="J8" s="183"/>
      <c r="K8" s="183"/>
      <c r="L8" s="183"/>
      <c r="M8" s="17"/>
      <c r="N8" s="17"/>
      <c r="O8" s="17"/>
      <c r="P8" s="17"/>
    </row>
    <row r="9" spans="1:16" ht="11.25" customHeight="1" x14ac:dyDescent="0.2">
      <c r="A9" s="169" t="s">
        <v>153</v>
      </c>
      <c r="B9" s="169"/>
      <c r="C9" s="169"/>
      <c r="D9" s="169"/>
      <c r="E9" s="169"/>
      <c r="F9" s="169"/>
      <c r="G9" s="169"/>
      <c r="H9" s="169"/>
      <c r="I9" s="169"/>
      <c r="J9" s="175" t="s">
        <v>39</v>
      </c>
      <c r="K9" s="175"/>
      <c r="L9" s="175"/>
      <c r="M9" s="175"/>
      <c r="N9" s="182">
        <f>P55</f>
        <v>0</v>
      </c>
      <c r="O9" s="18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A61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8" t="s">
        <v>23</v>
      </c>
      <c r="B12" s="177" t="s">
        <v>40</v>
      </c>
      <c r="C12" s="173" t="s">
        <v>41</v>
      </c>
      <c r="D12" s="180" t="s">
        <v>42</v>
      </c>
      <c r="E12" s="163" t="s">
        <v>43</v>
      </c>
      <c r="F12" s="172" t="s">
        <v>44</v>
      </c>
      <c r="G12" s="173"/>
      <c r="H12" s="173"/>
      <c r="I12" s="173"/>
      <c r="J12" s="173"/>
      <c r="K12" s="174"/>
      <c r="L12" s="172" t="s">
        <v>45</v>
      </c>
      <c r="M12" s="173"/>
      <c r="N12" s="173"/>
      <c r="O12" s="173"/>
      <c r="P12" s="174"/>
    </row>
    <row r="13" spans="1:16" ht="126.75" customHeight="1" thickBot="1" x14ac:dyDescent="0.25">
      <c r="A13" s="176"/>
      <c r="B13" s="178"/>
      <c r="C13" s="179"/>
      <c r="D13" s="181"/>
      <c r="E13" s="16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39"/>
      <c r="C14" s="99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47" t="s">
        <v>125</v>
      </c>
      <c r="D15" s="25" t="s">
        <v>61</v>
      </c>
      <c r="E15" s="102">
        <v>14</v>
      </c>
      <c r="F15" s="67"/>
      <c r="G15" s="64"/>
      <c r="H15" s="48">
        <f>ROUND(F15*G15,2)</f>
        <v>0</v>
      </c>
      <c r="I15" s="64"/>
      <c r="J15" s="64">
        <f>ROUND(H15*0.06,2)</f>
        <v>0</v>
      </c>
      <c r="K15" s="49">
        <f t="shared" ref="K15:K54" si="0">SUM(H15:J15)</f>
        <v>0</v>
      </c>
      <c r="L15" s="50">
        <f t="shared" ref="L15:L54" si="1">ROUND(E15*F15,2)</f>
        <v>0</v>
      </c>
      <c r="M15" s="48">
        <f t="shared" ref="M15:M54" si="2">ROUND(H15*E15,2)</f>
        <v>0</v>
      </c>
      <c r="N15" s="48">
        <f t="shared" ref="N15:N54" si="3">ROUND(I15*E15,2)</f>
        <v>0</v>
      </c>
      <c r="O15" s="48">
        <f t="shared" ref="O15:O54" si="4">ROUND(J15*E15,2)</f>
        <v>0</v>
      </c>
      <c r="P15" s="49">
        <f t="shared" ref="P15:P54" si="5">SUM(M15:O15)</f>
        <v>0</v>
      </c>
    </row>
    <row r="16" spans="1:16" x14ac:dyDescent="0.2">
      <c r="A16" s="38">
        <v>2</v>
      </c>
      <c r="B16" s="39"/>
      <c r="C16" s="47" t="s">
        <v>126</v>
      </c>
      <c r="D16" s="25" t="s">
        <v>63</v>
      </c>
      <c r="E16" s="102">
        <v>0.26</v>
      </c>
      <c r="F16" s="67"/>
      <c r="G16" s="64"/>
      <c r="H16" s="48">
        <f t="shared" ref="H16:H21" si="6">ROUND(F16*G16,2)</f>
        <v>0</v>
      </c>
      <c r="I16" s="64"/>
      <c r="J16" s="64">
        <f t="shared" ref="J16:J19" si="7">ROUND(H16*0.06,2)</f>
        <v>0</v>
      </c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38">
        <v>3</v>
      </c>
      <c r="B17" s="39"/>
      <c r="C17" s="47" t="s">
        <v>64</v>
      </c>
      <c r="D17" s="25" t="s">
        <v>65</v>
      </c>
      <c r="E17" s="102">
        <v>11.4</v>
      </c>
      <c r="F17" s="67"/>
      <c r="G17" s="64"/>
      <c r="H17" s="48">
        <f t="shared" si="6"/>
        <v>0</v>
      </c>
      <c r="I17" s="64"/>
      <c r="J17" s="64">
        <f t="shared" si="7"/>
        <v>0</v>
      </c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x14ac:dyDescent="0.2">
      <c r="A18" s="38">
        <v>4</v>
      </c>
      <c r="B18" s="39"/>
      <c r="C18" s="47" t="s">
        <v>66</v>
      </c>
      <c r="D18" s="25" t="s">
        <v>65</v>
      </c>
      <c r="E18" s="102">
        <v>14</v>
      </c>
      <c r="F18" s="67"/>
      <c r="G18" s="64"/>
      <c r="H18" s="48">
        <f t="shared" si="6"/>
        <v>0</v>
      </c>
      <c r="I18" s="64"/>
      <c r="J18" s="64">
        <f t="shared" si="7"/>
        <v>0</v>
      </c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x14ac:dyDescent="0.2">
      <c r="A19" s="38">
        <v>5</v>
      </c>
      <c r="B19" s="39"/>
      <c r="C19" s="47" t="s">
        <v>127</v>
      </c>
      <c r="D19" s="25" t="s">
        <v>61</v>
      </c>
      <c r="E19" s="102">
        <v>6</v>
      </c>
      <c r="F19" s="67"/>
      <c r="G19" s="64"/>
      <c r="H19" s="48">
        <f t="shared" si="6"/>
        <v>0</v>
      </c>
      <c r="I19" s="64"/>
      <c r="J19" s="64">
        <f t="shared" si="7"/>
        <v>0</v>
      </c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x14ac:dyDescent="0.2">
      <c r="A20" s="38">
        <v>6</v>
      </c>
      <c r="B20" s="39"/>
      <c r="C20" s="47" t="s">
        <v>128</v>
      </c>
      <c r="D20" s="25" t="s">
        <v>63</v>
      </c>
      <c r="E20" s="102">
        <v>5.4</v>
      </c>
      <c r="F20" s="67"/>
      <c r="G20" s="64"/>
      <c r="H20" s="48">
        <f t="shared" si="6"/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x14ac:dyDescent="0.2">
      <c r="A21" s="38">
        <v>7</v>
      </c>
      <c r="B21" s="39"/>
      <c r="C21" s="47" t="s">
        <v>129</v>
      </c>
      <c r="D21" s="25" t="s">
        <v>63</v>
      </c>
      <c r="E21" s="102">
        <v>5.4</v>
      </c>
      <c r="F21" s="67"/>
      <c r="G21" s="64"/>
      <c r="H21" s="48">
        <f t="shared" si="6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x14ac:dyDescent="0.2">
      <c r="A22" s="101">
        <v>2</v>
      </c>
      <c r="B22" s="39"/>
      <c r="C22" s="99" t="s">
        <v>130</v>
      </c>
      <c r="D22" s="25"/>
      <c r="E22" s="102"/>
      <c r="F22" s="67"/>
      <c r="G22" s="64"/>
      <c r="H22" s="48"/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x14ac:dyDescent="0.2">
      <c r="A23" s="38">
        <v>1</v>
      </c>
      <c r="B23" s="39"/>
      <c r="C23" s="47" t="s">
        <v>131</v>
      </c>
      <c r="D23" s="25" t="s">
        <v>63</v>
      </c>
      <c r="E23" s="102">
        <v>0.26</v>
      </c>
      <c r="F23" s="67"/>
      <c r="G23" s="64"/>
      <c r="H23" s="48">
        <f t="shared" ref="H23:H26" si="8">ROUND(F23*G23,2)</f>
        <v>0</v>
      </c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x14ac:dyDescent="0.2">
      <c r="A24" s="38">
        <v>2</v>
      </c>
      <c r="B24" s="39"/>
      <c r="C24" s="103" t="s">
        <v>149</v>
      </c>
      <c r="D24" s="25" t="s">
        <v>63</v>
      </c>
      <c r="E24" s="102">
        <f>E23*1.15</f>
        <v>0.3</v>
      </c>
      <c r="F24" s="67"/>
      <c r="G24" s="64"/>
      <c r="H24" s="48"/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x14ac:dyDescent="0.2">
      <c r="A25" s="38">
        <v>3</v>
      </c>
      <c r="B25" s="39"/>
      <c r="C25" s="103" t="s">
        <v>74</v>
      </c>
      <c r="D25" s="25" t="s">
        <v>75</v>
      </c>
      <c r="E25" s="102">
        <v>1</v>
      </c>
      <c r="F25" s="67"/>
      <c r="G25" s="64"/>
      <c r="H25" s="48"/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x14ac:dyDescent="0.2">
      <c r="A26" s="38">
        <v>4</v>
      </c>
      <c r="B26" s="39"/>
      <c r="C26" s="47" t="s">
        <v>132</v>
      </c>
      <c r="D26" s="25" t="s">
        <v>63</v>
      </c>
      <c r="E26" s="102">
        <v>0.35</v>
      </c>
      <c r="F26" s="67"/>
      <c r="G26" s="64"/>
      <c r="H26" s="48">
        <f t="shared" si="8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x14ac:dyDescent="0.2">
      <c r="A27" s="38">
        <v>5</v>
      </c>
      <c r="B27" s="39"/>
      <c r="C27" s="103" t="s">
        <v>150</v>
      </c>
      <c r="D27" s="25" t="s">
        <v>63</v>
      </c>
      <c r="E27" s="102">
        <f>E26*1.15</f>
        <v>0.4</v>
      </c>
      <c r="F27" s="67"/>
      <c r="G27" s="64"/>
      <c r="H27" s="48"/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x14ac:dyDescent="0.2">
      <c r="A28" s="38">
        <v>6</v>
      </c>
      <c r="B28" s="39"/>
      <c r="C28" s="103" t="s">
        <v>74</v>
      </c>
      <c r="D28" s="25" t="s">
        <v>75</v>
      </c>
      <c r="E28" s="102">
        <v>1</v>
      </c>
      <c r="F28" s="67"/>
      <c r="G28" s="64"/>
      <c r="H28" s="48"/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ht="20.399999999999999" x14ac:dyDescent="0.2">
      <c r="A29" s="38">
        <v>7</v>
      </c>
      <c r="B29" s="39"/>
      <c r="C29" s="47" t="s">
        <v>83</v>
      </c>
      <c r="D29" s="25" t="s">
        <v>61</v>
      </c>
      <c r="E29" s="102">
        <v>14</v>
      </c>
      <c r="F29" s="67"/>
      <c r="G29" s="64"/>
      <c r="H29" s="48">
        <f t="shared" ref="H29" si="9">ROUND(F29*G29,2)</f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ht="20.399999999999999" x14ac:dyDescent="0.2">
      <c r="A30" s="38">
        <v>8</v>
      </c>
      <c r="B30" s="39"/>
      <c r="C30" s="103" t="s">
        <v>84</v>
      </c>
      <c r="D30" s="25" t="s">
        <v>61</v>
      </c>
      <c r="E30" s="102">
        <f>E29*1.25</f>
        <v>17.5</v>
      </c>
      <c r="F30" s="67"/>
      <c r="G30" s="64"/>
      <c r="H30" s="48"/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x14ac:dyDescent="0.2">
      <c r="A31" s="38">
        <v>9</v>
      </c>
      <c r="B31" s="39"/>
      <c r="C31" s="103" t="s">
        <v>85</v>
      </c>
      <c r="D31" s="25" t="s">
        <v>61</v>
      </c>
      <c r="E31" s="102">
        <f>E29</f>
        <v>14</v>
      </c>
      <c r="F31" s="67"/>
      <c r="G31" s="64"/>
      <c r="H31" s="48"/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x14ac:dyDescent="0.2">
      <c r="A32" s="38">
        <v>10</v>
      </c>
      <c r="B32" s="39"/>
      <c r="C32" s="103" t="s">
        <v>86</v>
      </c>
      <c r="D32" s="25" t="s">
        <v>75</v>
      </c>
      <c r="E32" s="102">
        <v>1</v>
      </c>
      <c r="F32" s="67"/>
      <c r="G32" s="64"/>
      <c r="H32" s="48"/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x14ac:dyDescent="0.2">
      <c r="A33" s="38">
        <v>11</v>
      </c>
      <c r="B33" s="39"/>
      <c r="C33" s="47" t="s">
        <v>93</v>
      </c>
      <c r="D33" s="25" t="s">
        <v>65</v>
      </c>
      <c r="E33" s="102">
        <v>6</v>
      </c>
      <c r="F33" s="67"/>
      <c r="G33" s="64"/>
      <c r="H33" s="48">
        <f t="shared" ref="H33:H36" si="10">ROUND(F33*G33,2)</f>
        <v>0</v>
      </c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ht="20.399999999999999" x14ac:dyDescent="0.2">
      <c r="A34" s="38">
        <v>12</v>
      </c>
      <c r="B34" s="39"/>
      <c r="C34" s="103" t="s">
        <v>151</v>
      </c>
      <c r="D34" s="25" t="s">
        <v>65</v>
      </c>
      <c r="E34" s="102">
        <f>E33*1.15</f>
        <v>6.9</v>
      </c>
      <c r="F34" s="67"/>
      <c r="G34" s="64"/>
      <c r="H34" s="48"/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x14ac:dyDescent="0.2">
      <c r="A35" s="38">
        <v>13</v>
      </c>
      <c r="B35" s="39"/>
      <c r="C35" s="103" t="s">
        <v>86</v>
      </c>
      <c r="D35" s="25" t="s">
        <v>75</v>
      </c>
      <c r="E35" s="102">
        <v>1</v>
      </c>
      <c r="F35" s="67"/>
      <c r="G35" s="64"/>
      <c r="H35" s="48"/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x14ac:dyDescent="0.2">
      <c r="A36" s="38">
        <v>14</v>
      </c>
      <c r="B36" s="39"/>
      <c r="C36" s="47" t="s">
        <v>94</v>
      </c>
      <c r="D36" s="25" t="s">
        <v>65</v>
      </c>
      <c r="E36" s="102">
        <v>11.8</v>
      </c>
      <c r="F36" s="67"/>
      <c r="G36" s="64"/>
      <c r="H36" s="48">
        <f t="shared" si="10"/>
        <v>0</v>
      </c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20.399999999999999" x14ac:dyDescent="0.2">
      <c r="A37" s="38">
        <v>15</v>
      </c>
      <c r="B37" s="39"/>
      <c r="C37" s="103" t="s">
        <v>152</v>
      </c>
      <c r="D37" s="25" t="s">
        <v>65</v>
      </c>
      <c r="E37" s="102">
        <f>E36*1.15</f>
        <v>13.57</v>
      </c>
      <c r="F37" s="67"/>
      <c r="G37" s="64"/>
      <c r="H37" s="48"/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x14ac:dyDescent="0.2">
      <c r="A38" s="38">
        <v>16</v>
      </c>
      <c r="B38" s="39"/>
      <c r="C38" s="103" t="s">
        <v>86</v>
      </c>
      <c r="D38" s="25" t="s">
        <v>75</v>
      </c>
      <c r="E38" s="102">
        <v>1</v>
      </c>
      <c r="F38" s="67"/>
      <c r="G38" s="64"/>
      <c r="H38" s="48"/>
      <c r="I38" s="64"/>
      <c r="J38" s="64">
        <f t="shared" ref="J38" si="11">ROUND(H38*0.06,2)</f>
        <v>0</v>
      </c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x14ac:dyDescent="0.2">
      <c r="A39" s="101">
        <v>3</v>
      </c>
      <c r="B39" s="39"/>
      <c r="C39" s="99" t="s">
        <v>133</v>
      </c>
      <c r="D39" s="25"/>
      <c r="E39" s="102"/>
      <c r="F39" s="67"/>
      <c r="G39" s="64"/>
      <c r="H39" s="48"/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x14ac:dyDescent="0.2">
      <c r="A40" s="38">
        <v>1</v>
      </c>
      <c r="B40" s="39"/>
      <c r="C40" s="47" t="s">
        <v>134</v>
      </c>
      <c r="D40" s="25" t="s">
        <v>63</v>
      </c>
      <c r="E40" s="102">
        <v>5.2</v>
      </c>
      <c r="F40" s="67"/>
      <c r="G40" s="64"/>
      <c r="H40" s="48">
        <f t="shared" ref="H40" si="12">ROUND(F40*G40,2)</f>
        <v>0</v>
      </c>
      <c r="I40" s="64"/>
      <c r="J40" s="64">
        <f t="shared" ref="J40:J50" si="13">ROUND(H40*0.06,2)</f>
        <v>0</v>
      </c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ht="20.399999999999999" x14ac:dyDescent="0.2">
      <c r="A41" s="38">
        <v>2</v>
      </c>
      <c r="B41" s="39"/>
      <c r="C41" s="103" t="s">
        <v>143</v>
      </c>
      <c r="D41" s="25" t="s">
        <v>63</v>
      </c>
      <c r="E41" s="102">
        <f>E40*1.2</f>
        <v>6.24</v>
      </c>
      <c r="F41" s="67"/>
      <c r="G41" s="64"/>
      <c r="H41" s="48"/>
      <c r="I41" s="64"/>
      <c r="J41" s="64">
        <f t="shared" si="13"/>
        <v>0</v>
      </c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20.399999999999999" x14ac:dyDescent="0.2">
      <c r="A42" s="38">
        <v>3</v>
      </c>
      <c r="B42" s="39"/>
      <c r="C42" s="47" t="s">
        <v>135</v>
      </c>
      <c r="D42" s="25" t="s">
        <v>63</v>
      </c>
      <c r="E42" s="102">
        <v>1</v>
      </c>
      <c r="F42" s="67"/>
      <c r="G42" s="64"/>
      <c r="H42" s="48">
        <f t="shared" ref="H42:H48" si="14">ROUND(F42*G42,2)</f>
        <v>0</v>
      </c>
      <c r="I42" s="64"/>
      <c r="J42" s="64">
        <f t="shared" si="13"/>
        <v>0</v>
      </c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x14ac:dyDescent="0.2">
      <c r="A43" s="38">
        <v>4</v>
      </c>
      <c r="B43" s="39"/>
      <c r="C43" s="103" t="s">
        <v>144</v>
      </c>
      <c r="D43" s="25" t="s">
        <v>63</v>
      </c>
      <c r="E43" s="102">
        <f>E42*1.2</f>
        <v>1.2</v>
      </c>
      <c r="F43" s="67"/>
      <c r="G43" s="64"/>
      <c r="H43" s="48"/>
      <c r="I43" s="64"/>
      <c r="J43" s="64">
        <f t="shared" si="13"/>
        <v>0</v>
      </c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ht="20.399999999999999" x14ac:dyDescent="0.2">
      <c r="A44" s="38">
        <v>5</v>
      </c>
      <c r="B44" s="39"/>
      <c r="C44" s="47" t="s">
        <v>136</v>
      </c>
      <c r="D44" s="25" t="s">
        <v>63</v>
      </c>
      <c r="E44" s="102">
        <v>0.35</v>
      </c>
      <c r="F44" s="67"/>
      <c r="G44" s="64"/>
      <c r="H44" s="48">
        <f t="shared" si="14"/>
        <v>0</v>
      </c>
      <c r="I44" s="64"/>
      <c r="J44" s="64">
        <f t="shared" si="13"/>
        <v>0</v>
      </c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ht="20.399999999999999" x14ac:dyDescent="0.2">
      <c r="A45" s="38">
        <v>6</v>
      </c>
      <c r="B45" s="39"/>
      <c r="C45" s="103" t="s">
        <v>145</v>
      </c>
      <c r="D45" s="25" t="s">
        <v>63</v>
      </c>
      <c r="E45" s="102">
        <f>E44*1.2</f>
        <v>0.42</v>
      </c>
      <c r="F45" s="67"/>
      <c r="G45" s="64"/>
      <c r="H45" s="48"/>
      <c r="I45" s="64"/>
      <c r="J45" s="64">
        <f t="shared" si="13"/>
        <v>0</v>
      </c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x14ac:dyDescent="0.2">
      <c r="A46" s="38">
        <v>7</v>
      </c>
      <c r="B46" s="39"/>
      <c r="C46" s="47" t="s">
        <v>137</v>
      </c>
      <c r="D46" s="25" t="s">
        <v>61</v>
      </c>
      <c r="E46" s="102">
        <v>6.4</v>
      </c>
      <c r="F46" s="67"/>
      <c r="G46" s="64"/>
      <c r="H46" s="48">
        <f t="shared" si="14"/>
        <v>0</v>
      </c>
      <c r="I46" s="64"/>
      <c r="J46" s="64">
        <f t="shared" si="13"/>
        <v>0</v>
      </c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x14ac:dyDescent="0.2">
      <c r="A47" s="38">
        <v>8</v>
      </c>
      <c r="B47" s="39"/>
      <c r="C47" s="103" t="s">
        <v>146</v>
      </c>
      <c r="D47" s="25" t="s">
        <v>61</v>
      </c>
      <c r="E47" s="102">
        <f>E46*1.1</f>
        <v>7.04</v>
      </c>
      <c r="F47" s="67"/>
      <c r="G47" s="64"/>
      <c r="H47" s="48"/>
      <c r="I47" s="64"/>
      <c r="J47" s="64">
        <f t="shared" si="13"/>
        <v>0</v>
      </c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x14ac:dyDescent="0.2">
      <c r="A48" s="38">
        <v>9</v>
      </c>
      <c r="B48" s="39"/>
      <c r="C48" s="47" t="s">
        <v>138</v>
      </c>
      <c r="D48" s="25" t="s">
        <v>65</v>
      </c>
      <c r="E48" s="102">
        <v>6.2</v>
      </c>
      <c r="F48" s="67"/>
      <c r="G48" s="64"/>
      <c r="H48" s="48">
        <f t="shared" si="14"/>
        <v>0</v>
      </c>
      <c r="I48" s="64"/>
      <c r="J48" s="64">
        <f t="shared" si="13"/>
        <v>0</v>
      </c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x14ac:dyDescent="0.2">
      <c r="A49" s="38">
        <v>10</v>
      </c>
      <c r="B49" s="39"/>
      <c r="C49" s="103" t="s">
        <v>147</v>
      </c>
      <c r="D49" s="25" t="s">
        <v>63</v>
      </c>
      <c r="E49" s="102">
        <f>E48*0.04</f>
        <v>0.25</v>
      </c>
      <c r="F49" s="67"/>
      <c r="G49" s="64"/>
      <c r="H49" s="48"/>
      <c r="I49" s="64"/>
      <c r="J49" s="64">
        <f t="shared" si="13"/>
        <v>0</v>
      </c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x14ac:dyDescent="0.2">
      <c r="A50" s="38">
        <v>11</v>
      </c>
      <c r="B50" s="39"/>
      <c r="C50" s="103" t="s">
        <v>148</v>
      </c>
      <c r="D50" s="25" t="s">
        <v>65</v>
      </c>
      <c r="E50" s="102">
        <f>E48*1.1</f>
        <v>6.82</v>
      </c>
      <c r="F50" s="67"/>
      <c r="G50" s="64"/>
      <c r="H50" s="48"/>
      <c r="I50" s="64"/>
      <c r="J50" s="64">
        <f t="shared" si="13"/>
        <v>0</v>
      </c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x14ac:dyDescent="0.2">
      <c r="A51" s="101">
        <v>4</v>
      </c>
      <c r="B51" s="39"/>
      <c r="C51" s="99" t="s">
        <v>139</v>
      </c>
      <c r="D51" s="25"/>
      <c r="E51" s="102"/>
      <c r="F51" s="67"/>
      <c r="G51" s="64"/>
      <c r="H51" s="48"/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ht="20.399999999999999" x14ac:dyDescent="0.2">
      <c r="A52" s="38">
        <v>1</v>
      </c>
      <c r="B52" s="39"/>
      <c r="C52" s="47" t="s">
        <v>140</v>
      </c>
      <c r="D52" s="25" t="s">
        <v>75</v>
      </c>
      <c r="E52" s="102">
        <v>3</v>
      </c>
      <c r="F52" s="67"/>
      <c r="G52" s="64"/>
      <c r="H52" s="48">
        <f t="shared" ref="H52:H54" si="15">ROUND(F52*G52,2)</f>
        <v>0</v>
      </c>
      <c r="I52" s="64"/>
      <c r="J52" s="64">
        <f t="shared" ref="J52:J54" si="16">ROUND(H52*0.06,2)</f>
        <v>0</v>
      </c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x14ac:dyDescent="0.2">
      <c r="A53" s="38">
        <v>2</v>
      </c>
      <c r="B53" s="39"/>
      <c r="C53" s="47" t="s">
        <v>141</v>
      </c>
      <c r="D53" s="25" t="s">
        <v>75</v>
      </c>
      <c r="E53" s="102">
        <v>1</v>
      </c>
      <c r="F53" s="67"/>
      <c r="G53" s="64"/>
      <c r="H53" s="48">
        <f t="shared" si="15"/>
        <v>0</v>
      </c>
      <c r="I53" s="64"/>
      <c r="J53" s="64">
        <f t="shared" si="16"/>
        <v>0</v>
      </c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ht="10.8" thickBot="1" x14ac:dyDescent="0.25">
      <c r="A54" s="38">
        <v>3</v>
      </c>
      <c r="B54" s="39"/>
      <c r="C54" s="47" t="s">
        <v>142</v>
      </c>
      <c r="D54" s="25" t="s">
        <v>75</v>
      </c>
      <c r="E54" s="102">
        <v>2</v>
      </c>
      <c r="F54" s="67"/>
      <c r="G54" s="64"/>
      <c r="H54" s="48">
        <f t="shared" si="15"/>
        <v>0</v>
      </c>
      <c r="I54" s="64"/>
      <c r="J54" s="64">
        <f t="shared" si="16"/>
        <v>0</v>
      </c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ht="10.8" thickBot="1" x14ac:dyDescent="0.25">
      <c r="A55" s="166" t="s">
        <v>457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8"/>
      <c r="L55" s="68">
        <f>SUM(L14:L54)</f>
        <v>0</v>
      </c>
      <c r="M55" s="69">
        <f>SUM(M14:M54)</f>
        <v>0</v>
      </c>
      <c r="N55" s="69">
        <f>SUM(N14:N54)</f>
        <v>0</v>
      </c>
      <c r="O55" s="69">
        <f>SUM(O14:O54)</f>
        <v>0</v>
      </c>
      <c r="P55" s="70">
        <f>SUM(P14:P54)</f>
        <v>0</v>
      </c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" t="s">
        <v>14</v>
      </c>
      <c r="B58" s="17"/>
      <c r="C58" s="165">
        <f>'Kops a'!C32:H32</f>
        <v>0</v>
      </c>
      <c r="D58" s="165"/>
      <c r="E58" s="165"/>
      <c r="F58" s="165"/>
      <c r="G58" s="165"/>
      <c r="H58" s="165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21" t="s">
        <v>15</v>
      </c>
      <c r="D59" s="121"/>
      <c r="E59" s="121"/>
      <c r="F59" s="121"/>
      <c r="G59" s="121"/>
      <c r="H59" s="121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87" t="str">
        <f>'Kops a'!A35</f>
        <v>Tāme sastādīta</v>
      </c>
      <c r="B61" s="88"/>
      <c r="C61" s="88"/>
      <c r="D61" s="8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" t="s">
        <v>37</v>
      </c>
      <c r="B63" s="17"/>
      <c r="C63" s="165">
        <f>'Kops a'!C37:H37</f>
        <v>0</v>
      </c>
      <c r="D63" s="165"/>
      <c r="E63" s="165"/>
      <c r="F63" s="165"/>
      <c r="G63" s="165"/>
      <c r="H63" s="165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21" t="s">
        <v>15</v>
      </c>
      <c r="D64" s="121"/>
      <c r="E64" s="121"/>
      <c r="F64" s="121"/>
      <c r="G64" s="121"/>
      <c r="H64" s="121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87" t="s">
        <v>54</v>
      </c>
      <c r="B66" s="88"/>
      <c r="C66" s="92">
        <f>'Kops a'!C40</f>
        <v>0</v>
      </c>
      <c r="D66" s="51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64:H64"/>
    <mergeCell ref="C4:I4"/>
    <mergeCell ref="F12:K12"/>
    <mergeCell ref="J9:M9"/>
    <mergeCell ref="D8:L8"/>
    <mergeCell ref="A55:K55"/>
    <mergeCell ref="C58:H58"/>
    <mergeCell ref="C59:H59"/>
    <mergeCell ref="C63:H63"/>
  </mergeCells>
  <conditionalFormatting sqref="D14:G54 I14:J54">
    <cfRule type="cellIs" dxfId="158" priority="29" operator="equal">
      <formula>0</formula>
    </cfRule>
  </conditionalFormatting>
  <conditionalFormatting sqref="N9:O9 K14:P54 H14:H54">
    <cfRule type="cellIs" dxfId="157" priority="28" operator="equal">
      <formula>0</formula>
    </cfRule>
  </conditionalFormatting>
  <conditionalFormatting sqref="A9">
    <cfRule type="containsText" dxfId="156" priority="2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5" priority="25" operator="equal">
      <formula>0</formula>
    </cfRule>
  </conditionalFormatting>
  <conditionalFormatting sqref="O10">
    <cfRule type="cellIs" dxfId="154" priority="24" operator="equal">
      <formula>"20__. gada __. _________"</formula>
    </cfRule>
  </conditionalFormatting>
  <conditionalFormatting sqref="A55:K55">
    <cfRule type="containsText" dxfId="153" priority="23" operator="containsText" text="Tiešās izmaksas kopā, t. sk. darba devēja sociālais nodoklis __.__% ">
      <formula>NOT(ISERROR(SEARCH("Tiešās izmaksas kopā, t. sk. darba devēja sociālais nodoklis __.__% ",A55)))</formula>
    </cfRule>
  </conditionalFormatting>
  <conditionalFormatting sqref="L55:P55">
    <cfRule type="cellIs" dxfId="152" priority="18" operator="equal">
      <formula>0</formula>
    </cfRule>
  </conditionalFormatting>
  <conditionalFormatting sqref="C4:I4">
    <cfRule type="cellIs" dxfId="151" priority="17" operator="equal">
      <formula>0</formula>
    </cfRule>
  </conditionalFormatting>
  <conditionalFormatting sqref="D5:L8">
    <cfRule type="cellIs" dxfId="150" priority="15" operator="equal">
      <formula>0</formula>
    </cfRule>
  </conditionalFormatting>
  <conditionalFormatting sqref="P10">
    <cfRule type="cellIs" dxfId="149" priority="14" operator="equal">
      <formula>"20__. gada __. _________"</formula>
    </cfRule>
  </conditionalFormatting>
  <conditionalFormatting sqref="C63:H63">
    <cfRule type="cellIs" dxfId="148" priority="11" operator="equal">
      <formula>0</formula>
    </cfRule>
  </conditionalFormatting>
  <conditionalFormatting sqref="C58:H58">
    <cfRule type="cellIs" dxfId="147" priority="10" operator="equal">
      <formula>0</formula>
    </cfRule>
  </conditionalFormatting>
  <conditionalFormatting sqref="C63:H63 C66 C58:H58">
    <cfRule type="cellIs" dxfId="146" priority="9" operator="equal">
      <formula>0</formula>
    </cfRule>
  </conditionalFormatting>
  <conditionalFormatting sqref="D1">
    <cfRule type="cellIs" dxfId="145" priority="8" operator="equal">
      <formula>0</formula>
    </cfRule>
  </conditionalFormatting>
  <conditionalFormatting sqref="A52:B54 A40:B50 A23:B38 A15:B21">
    <cfRule type="cellIs" dxfId="144" priority="7" operator="equal">
      <formula>0</formula>
    </cfRule>
  </conditionalFormatting>
  <conditionalFormatting sqref="C15:C21 C23:C38 C40:C50 C52:C54">
    <cfRule type="cellIs" dxfId="143" priority="5" operator="equal">
      <formula>0</formula>
    </cfRule>
  </conditionalFormatting>
  <conditionalFormatting sqref="A14:C14">
    <cfRule type="cellIs" dxfId="142" priority="4" operator="equal">
      <formula>0</formula>
    </cfRule>
  </conditionalFormatting>
  <conditionalFormatting sqref="A22:C22">
    <cfRule type="cellIs" dxfId="141" priority="3" operator="equal">
      <formula>0</formula>
    </cfRule>
  </conditionalFormatting>
  <conditionalFormatting sqref="A39:C39">
    <cfRule type="cellIs" dxfId="140" priority="2" operator="equal">
      <formula>0</formula>
    </cfRule>
  </conditionalFormatting>
  <conditionalFormatting sqref="A51:C51">
    <cfRule type="cellIs" dxfId="139" priority="1" operator="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46B16A03-C867-4231-9EE2-FA19DDA4D492}">
            <xm:f>NOT(ISERROR(SEARCH("Tāme sastādīta ____. gada ___. ______________",A61)))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A61</xm:sqref>
        </x14:conditionalFormatting>
        <x14:conditionalFormatting xmlns:xm="http://schemas.microsoft.com/office/excel/2006/main">
          <x14:cfRule type="containsText" priority="12" operator="containsText" id="{2AF3CC58-04F0-4432-AA0F-D3D058C3CAD1}">
            <xm:f>NOT(ISERROR(SEARCH("Sertifikāta Nr. _________________________________",A66)))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76"/>
  <sheetViews>
    <sheetView topLeftCell="A154" workbookViewId="0">
      <selection activeCell="A164" sqref="A164:K164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6.6640625" style="1" customWidth="1"/>
    <col min="7" max="7" width="4.88671875" style="1" customWidth="1"/>
    <col min="8" max="11" width="8.6640625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0" t="s">
        <v>242</v>
      </c>
      <c r="D2" s="170"/>
      <c r="E2" s="170"/>
      <c r="F2" s="170"/>
      <c r="G2" s="170"/>
      <c r="H2" s="170"/>
      <c r="I2" s="170"/>
      <c r="J2" s="29"/>
    </row>
    <row r="3" spans="1:16" x14ac:dyDescent="0.2">
      <c r="A3" s="30"/>
      <c r="B3" s="30"/>
      <c r="C3" s="160" t="s">
        <v>17</v>
      </c>
      <c r="D3" s="160"/>
      <c r="E3" s="160"/>
      <c r="F3" s="160"/>
      <c r="G3" s="160"/>
      <c r="H3" s="160"/>
      <c r="I3" s="160"/>
      <c r="J3" s="30"/>
    </row>
    <row r="4" spans="1:16" x14ac:dyDescent="0.2">
      <c r="A4" s="30"/>
      <c r="B4" s="30"/>
      <c r="C4" s="171" t="s">
        <v>52</v>
      </c>
      <c r="D4" s="171"/>
      <c r="E4" s="171"/>
      <c r="F4" s="171"/>
      <c r="G4" s="171"/>
      <c r="H4" s="171"/>
      <c r="I4" s="171"/>
      <c r="J4" s="30"/>
    </row>
    <row r="5" spans="1:16" x14ac:dyDescent="0.2">
      <c r="A5" s="23"/>
      <c r="B5" s="23"/>
      <c r="C5" s="27" t="s">
        <v>5</v>
      </c>
      <c r="D5" s="183" t="str">
        <f>'Kops a'!D6</f>
        <v>Daudzdzīvokļu dzīvojamās mājas vienkāršotas fasādes atjaunošana</v>
      </c>
      <c r="E5" s="183"/>
      <c r="F5" s="183"/>
      <c r="G5" s="183"/>
      <c r="H5" s="183"/>
      <c r="I5" s="183"/>
      <c r="J5" s="183"/>
      <c r="K5" s="183"/>
      <c r="L5" s="183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3" t="str">
        <f>'Kops a'!D7</f>
        <v>Daudzdzīvokļu dzīvojamās mājas, Mātera iela 53, Jelgava vienkāršotas fasādes atjaunošana</v>
      </c>
      <c r="E6" s="183"/>
      <c r="F6" s="183"/>
      <c r="G6" s="183"/>
      <c r="H6" s="183"/>
      <c r="I6" s="183"/>
      <c r="J6" s="183"/>
      <c r="K6" s="183"/>
      <c r="L6" s="18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3" t="str">
        <f>'Kops a'!D8</f>
        <v>Mātera iela 53, Jelgava</v>
      </c>
      <c r="E7" s="183"/>
      <c r="F7" s="183"/>
      <c r="G7" s="183"/>
      <c r="H7" s="183"/>
      <c r="I7" s="183"/>
      <c r="J7" s="183"/>
      <c r="K7" s="183"/>
      <c r="L7" s="18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3">
        <f>'Kops a'!D9</f>
        <v>0</v>
      </c>
      <c r="E8" s="183"/>
      <c r="F8" s="183"/>
      <c r="G8" s="183"/>
      <c r="H8" s="183"/>
      <c r="I8" s="183"/>
      <c r="J8" s="183"/>
      <c r="K8" s="183"/>
      <c r="L8" s="183"/>
      <c r="M8" s="17"/>
      <c r="N8" s="17"/>
      <c r="O8" s="17"/>
      <c r="P8" s="17"/>
    </row>
    <row r="9" spans="1:16" ht="11.25" customHeight="1" x14ac:dyDescent="0.2">
      <c r="A9" s="169" t="s">
        <v>153</v>
      </c>
      <c r="B9" s="169"/>
      <c r="C9" s="169"/>
      <c r="D9" s="169"/>
      <c r="E9" s="169"/>
      <c r="F9" s="169"/>
      <c r="G9" s="169"/>
      <c r="H9" s="169"/>
      <c r="I9" s="169"/>
      <c r="J9" s="175" t="s">
        <v>39</v>
      </c>
      <c r="K9" s="175"/>
      <c r="L9" s="175"/>
      <c r="M9" s="175"/>
      <c r="N9" s="182">
        <f>P164</f>
        <v>0</v>
      </c>
      <c r="O9" s="18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A170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8" t="s">
        <v>23</v>
      </c>
      <c r="B12" s="177" t="s">
        <v>40</v>
      </c>
      <c r="C12" s="173" t="s">
        <v>41</v>
      </c>
      <c r="D12" s="180" t="s">
        <v>42</v>
      </c>
      <c r="E12" s="163" t="s">
        <v>43</v>
      </c>
      <c r="F12" s="172" t="s">
        <v>44</v>
      </c>
      <c r="G12" s="173"/>
      <c r="H12" s="173"/>
      <c r="I12" s="173"/>
      <c r="J12" s="173"/>
      <c r="K12" s="174"/>
      <c r="L12" s="172" t="s">
        <v>45</v>
      </c>
      <c r="M12" s="173"/>
      <c r="N12" s="173"/>
      <c r="O12" s="173"/>
      <c r="P12" s="174"/>
    </row>
    <row r="13" spans="1:16" ht="126.75" customHeight="1" thickBot="1" x14ac:dyDescent="0.25">
      <c r="A13" s="176"/>
      <c r="B13" s="178"/>
      <c r="C13" s="179"/>
      <c r="D13" s="181"/>
      <c r="E13" s="16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39"/>
      <c r="C14" s="99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47" t="s">
        <v>156</v>
      </c>
      <c r="D15" s="25" t="s">
        <v>69</v>
      </c>
      <c r="E15" s="102">
        <v>1</v>
      </c>
      <c r="F15" s="67"/>
      <c r="G15" s="64"/>
      <c r="H15" s="48">
        <f>ROUND(F15*G15,2)</f>
        <v>0</v>
      </c>
      <c r="I15" s="64"/>
      <c r="J15" s="64"/>
      <c r="K15" s="49">
        <f t="shared" ref="K15:K72" si="0">SUM(H15:J15)</f>
        <v>0</v>
      </c>
      <c r="L15" s="50">
        <f t="shared" ref="L15:L72" si="1">ROUND(E15*F15,2)</f>
        <v>0</v>
      </c>
      <c r="M15" s="48">
        <f t="shared" ref="M15:M72" si="2">ROUND(H15*E15,2)</f>
        <v>0</v>
      </c>
      <c r="N15" s="48">
        <f t="shared" ref="N15:N72" si="3">ROUND(I15*E15,2)</f>
        <v>0</v>
      </c>
      <c r="O15" s="48">
        <f t="shared" ref="O15:O72" si="4">ROUND(J15*E15,2)</f>
        <v>0</v>
      </c>
      <c r="P15" s="49">
        <f t="shared" ref="P15:P72" si="5">SUM(M15:O15)</f>
        <v>0</v>
      </c>
    </row>
    <row r="16" spans="1:16" ht="20.399999999999999" x14ac:dyDescent="0.2">
      <c r="A16" s="38">
        <v>2</v>
      </c>
      <c r="B16" s="39"/>
      <c r="C16" s="47" t="s">
        <v>157</v>
      </c>
      <c r="D16" s="25" t="s">
        <v>69</v>
      </c>
      <c r="E16" s="102">
        <v>1</v>
      </c>
      <c r="F16" s="67"/>
      <c r="G16" s="64"/>
      <c r="H16" s="48">
        <f t="shared" ref="H16:H21" si="6">ROUND(F16*G16,2)</f>
        <v>0</v>
      </c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38">
        <v>3</v>
      </c>
      <c r="B17" s="39"/>
      <c r="C17" s="47" t="s">
        <v>158</v>
      </c>
      <c r="D17" s="25" t="s">
        <v>65</v>
      </c>
      <c r="E17" s="102">
        <v>230</v>
      </c>
      <c r="F17" s="67"/>
      <c r="G17" s="64"/>
      <c r="H17" s="48">
        <f t="shared" si="6"/>
        <v>0</v>
      </c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x14ac:dyDescent="0.2">
      <c r="A18" s="38">
        <v>4</v>
      </c>
      <c r="B18" s="39"/>
      <c r="C18" s="47" t="s">
        <v>159</v>
      </c>
      <c r="D18" s="25" t="s">
        <v>69</v>
      </c>
      <c r="E18" s="102">
        <v>21</v>
      </c>
      <c r="F18" s="67"/>
      <c r="G18" s="64"/>
      <c r="H18" s="48">
        <f t="shared" si="6"/>
        <v>0</v>
      </c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20.399999999999999" x14ac:dyDescent="0.2">
      <c r="A19" s="38">
        <v>5</v>
      </c>
      <c r="B19" s="39"/>
      <c r="C19" s="47" t="s">
        <v>160</v>
      </c>
      <c r="D19" s="25" t="s">
        <v>61</v>
      </c>
      <c r="E19" s="102">
        <v>2933.68</v>
      </c>
      <c r="F19" s="67"/>
      <c r="G19" s="64"/>
      <c r="H19" s="48">
        <f t="shared" si="6"/>
        <v>0</v>
      </c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x14ac:dyDescent="0.2">
      <c r="A20" s="38">
        <v>6</v>
      </c>
      <c r="B20" s="39"/>
      <c r="C20" s="47" t="s">
        <v>161</v>
      </c>
      <c r="D20" s="25" t="s">
        <v>63</v>
      </c>
      <c r="E20" s="102">
        <v>205</v>
      </c>
      <c r="F20" s="67"/>
      <c r="G20" s="64"/>
      <c r="H20" s="48">
        <f t="shared" si="6"/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x14ac:dyDescent="0.2">
      <c r="A21" s="38">
        <v>7</v>
      </c>
      <c r="B21" s="39"/>
      <c r="C21" s="47" t="s">
        <v>129</v>
      </c>
      <c r="D21" s="25" t="s">
        <v>63</v>
      </c>
      <c r="E21" s="102">
        <v>205</v>
      </c>
      <c r="F21" s="67"/>
      <c r="G21" s="64"/>
      <c r="H21" s="48">
        <f t="shared" si="6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x14ac:dyDescent="0.2">
      <c r="A22" s="38">
        <v>7</v>
      </c>
      <c r="B22" s="39"/>
      <c r="C22" s="47" t="s">
        <v>162</v>
      </c>
      <c r="D22" s="25" t="s">
        <v>71</v>
      </c>
      <c r="E22" s="102">
        <v>1</v>
      </c>
      <c r="F22" s="67"/>
      <c r="G22" s="64"/>
      <c r="H22" s="48">
        <f>ROUND(F22*G22,2)</f>
        <v>0</v>
      </c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x14ac:dyDescent="0.2">
      <c r="A23" s="101">
        <v>2</v>
      </c>
      <c r="B23" s="39"/>
      <c r="C23" s="99" t="s">
        <v>163</v>
      </c>
      <c r="D23" s="25"/>
      <c r="E23" s="102"/>
      <c r="F23" s="67"/>
      <c r="G23" s="64"/>
      <c r="H23" s="48"/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x14ac:dyDescent="0.2">
      <c r="A24" s="38">
        <v>1</v>
      </c>
      <c r="B24" s="39"/>
      <c r="C24" s="47" t="s">
        <v>164</v>
      </c>
      <c r="D24" s="25" t="s">
        <v>63</v>
      </c>
      <c r="E24" s="102">
        <v>0.44</v>
      </c>
      <c r="F24" s="67"/>
      <c r="G24" s="64"/>
      <c r="H24" s="48">
        <f t="shared" ref="H24:H25" si="7">ROUND(F24*G24,2)</f>
        <v>0</v>
      </c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0.399999999999999" x14ac:dyDescent="0.2">
      <c r="A25" s="38">
        <v>2</v>
      </c>
      <c r="B25" s="39"/>
      <c r="C25" s="103" t="s">
        <v>165</v>
      </c>
      <c r="D25" s="25" t="s">
        <v>63</v>
      </c>
      <c r="E25" s="102">
        <f>E24*1.05</f>
        <v>0.46</v>
      </c>
      <c r="F25" s="67"/>
      <c r="G25" s="64"/>
      <c r="H25" s="48">
        <f t="shared" si="7"/>
        <v>0</v>
      </c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x14ac:dyDescent="0.2">
      <c r="A26" s="38">
        <v>3</v>
      </c>
      <c r="B26" s="39"/>
      <c r="C26" s="103" t="s">
        <v>239</v>
      </c>
      <c r="D26" s="25" t="s">
        <v>99</v>
      </c>
      <c r="E26" s="102">
        <f>E24*0.25</f>
        <v>0.11</v>
      </c>
      <c r="F26" s="67"/>
      <c r="G26" s="64"/>
      <c r="H26" s="48"/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ht="20.399999999999999" x14ac:dyDescent="0.2">
      <c r="A27" s="38">
        <v>4</v>
      </c>
      <c r="B27" s="39"/>
      <c r="C27" s="103" t="s">
        <v>241</v>
      </c>
      <c r="D27" s="25" t="s">
        <v>75</v>
      </c>
      <c r="E27" s="102">
        <v>1</v>
      </c>
      <c r="F27" s="67"/>
      <c r="G27" s="64"/>
      <c r="H27" s="48"/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x14ac:dyDescent="0.2">
      <c r="A28" s="38">
        <v>5</v>
      </c>
      <c r="B28" s="39"/>
      <c r="C28" s="47" t="s">
        <v>166</v>
      </c>
      <c r="D28" s="25" t="s">
        <v>63</v>
      </c>
      <c r="E28" s="102">
        <v>7.16</v>
      </c>
      <c r="F28" s="67"/>
      <c r="G28" s="64"/>
      <c r="H28" s="48">
        <f t="shared" ref="H28:H29" si="8">ROUND(F28*G28,2)</f>
        <v>0</v>
      </c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ht="20.399999999999999" x14ac:dyDescent="0.2">
      <c r="A29" s="38">
        <v>6</v>
      </c>
      <c r="B29" s="39"/>
      <c r="C29" s="103" t="s">
        <v>167</v>
      </c>
      <c r="D29" s="25" t="s">
        <v>63</v>
      </c>
      <c r="E29" s="102">
        <f>E28*1.05</f>
        <v>7.52</v>
      </c>
      <c r="F29" s="67"/>
      <c r="G29" s="64"/>
      <c r="H29" s="48">
        <f t="shared" si="8"/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x14ac:dyDescent="0.2">
      <c r="A30" s="38">
        <v>7</v>
      </c>
      <c r="B30" s="39"/>
      <c r="C30" s="103" t="s">
        <v>239</v>
      </c>
      <c r="D30" s="25" t="s">
        <v>99</v>
      </c>
      <c r="E30" s="102">
        <f>E28*0.25</f>
        <v>1.79</v>
      </c>
      <c r="F30" s="67"/>
      <c r="G30" s="64"/>
      <c r="H30" s="48"/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ht="20.399999999999999" x14ac:dyDescent="0.2">
      <c r="A31" s="38">
        <v>8</v>
      </c>
      <c r="B31" s="39"/>
      <c r="C31" s="103" t="s">
        <v>241</v>
      </c>
      <c r="D31" s="25" t="s">
        <v>75</v>
      </c>
      <c r="E31" s="102">
        <v>1</v>
      </c>
      <c r="F31" s="67"/>
      <c r="G31" s="64"/>
      <c r="H31" s="48"/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x14ac:dyDescent="0.2">
      <c r="A32" s="38">
        <v>9</v>
      </c>
      <c r="B32" s="39"/>
      <c r="C32" s="47" t="s">
        <v>168</v>
      </c>
      <c r="D32" s="25" t="s">
        <v>63</v>
      </c>
      <c r="E32" s="102">
        <v>3.58</v>
      </c>
      <c r="F32" s="67"/>
      <c r="G32" s="64"/>
      <c r="H32" s="48">
        <f t="shared" ref="H32:H33" si="9">ROUND(F32*G32,2)</f>
        <v>0</v>
      </c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ht="20.399999999999999" x14ac:dyDescent="0.2">
      <c r="A33" s="38">
        <v>10</v>
      </c>
      <c r="B33" s="39"/>
      <c r="C33" s="103" t="s">
        <v>169</v>
      </c>
      <c r="D33" s="25" t="s">
        <v>63</v>
      </c>
      <c r="E33" s="102">
        <f>E32*1.05</f>
        <v>3.76</v>
      </c>
      <c r="F33" s="67"/>
      <c r="G33" s="64"/>
      <c r="H33" s="48">
        <f t="shared" si="9"/>
        <v>0</v>
      </c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x14ac:dyDescent="0.2">
      <c r="A34" s="38">
        <v>11</v>
      </c>
      <c r="B34" s="39"/>
      <c r="C34" s="103" t="s">
        <v>240</v>
      </c>
      <c r="D34" s="25" t="s">
        <v>170</v>
      </c>
      <c r="E34" s="102">
        <v>4</v>
      </c>
      <c r="F34" s="67"/>
      <c r="G34" s="64"/>
      <c r="H34" s="48"/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x14ac:dyDescent="0.2">
      <c r="A35" s="38">
        <v>12</v>
      </c>
      <c r="B35" s="39"/>
      <c r="C35" s="103" t="s">
        <v>239</v>
      </c>
      <c r="D35" s="25" t="s">
        <v>99</v>
      </c>
      <c r="E35" s="102">
        <f>E32*0.25</f>
        <v>0.9</v>
      </c>
      <c r="F35" s="67"/>
      <c r="G35" s="64"/>
      <c r="H35" s="48"/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0.399999999999999" x14ac:dyDescent="0.2">
      <c r="A36" s="38">
        <v>13</v>
      </c>
      <c r="B36" s="39"/>
      <c r="C36" s="103" t="s">
        <v>241</v>
      </c>
      <c r="D36" s="25" t="s">
        <v>75</v>
      </c>
      <c r="E36" s="102">
        <v>1</v>
      </c>
      <c r="F36" s="67"/>
      <c r="G36" s="64"/>
      <c r="H36" s="48"/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x14ac:dyDescent="0.2">
      <c r="A37" s="38">
        <v>14</v>
      </c>
      <c r="B37" s="39"/>
      <c r="C37" s="47" t="s">
        <v>171</v>
      </c>
      <c r="D37" s="25" t="s">
        <v>63</v>
      </c>
      <c r="E37" s="102">
        <v>5.82</v>
      </c>
      <c r="F37" s="67"/>
      <c r="G37" s="64"/>
      <c r="H37" s="48">
        <f t="shared" ref="H37:H38" si="10">ROUND(F37*G37,2)</f>
        <v>0</v>
      </c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ht="20.399999999999999" x14ac:dyDescent="0.2">
      <c r="A38" s="38">
        <v>15</v>
      </c>
      <c r="B38" s="39"/>
      <c r="C38" s="103" t="s">
        <v>172</v>
      </c>
      <c r="D38" s="25" t="s">
        <v>63</v>
      </c>
      <c r="E38" s="102">
        <f>E37*1.05</f>
        <v>6.11</v>
      </c>
      <c r="F38" s="67"/>
      <c r="G38" s="64"/>
      <c r="H38" s="48">
        <f t="shared" si="10"/>
        <v>0</v>
      </c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x14ac:dyDescent="0.2">
      <c r="A39" s="38">
        <v>16</v>
      </c>
      <c r="B39" s="39"/>
      <c r="C39" s="103" t="s">
        <v>239</v>
      </c>
      <c r="D39" s="25" t="s">
        <v>99</v>
      </c>
      <c r="E39" s="102">
        <f>E37*0.25</f>
        <v>1.46</v>
      </c>
      <c r="F39" s="67"/>
      <c r="G39" s="64"/>
      <c r="H39" s="48"/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ht="20.399999999999999" x14ac:dyDescent="0.2">
      <c r="A40" s="38">
        <v>17</v>
      </c>
      <c r="B40" s="39"/>
      <c r="C40" s="103" t="s">
        <v>241</v>
      </c>
      <c r="D40" s="25" t="s">
        <v>75</v>
      </c>
      <c r="E40" s="102">
        <v>1</v>
      </c>
      <c r="F40" s="67"/>
      <c r="G40" s="64"/>
      <c r="H40" s="48"/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x14ac:dyDescent="0.2">
      <c r="A41" s="101">
        <v>3</v>
      </c>
      <c r="B41" s="39"/>
      <c r="C41" s="99" t="s">
        <v>173</v>
      </c>
      <c r="D41" s="25"/>
      <c r="E41" s="102"/>
      <c r="F41" s="67"/>
      <c r="G41" s="64"/>
      <c r="H41" s="48"/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20.399999999999999" x14ac:dyDescent="0.2">
      <c r="A42" s="38">
        <v>1</v>
      </c>
      <c r="B42" s="39"/>
      <c r="C42" s="47" t="s">
        <v>174</v>
      </c>
      <c r="D42" s="25" t="s">
        <v>61</v>
      </c>
      <c r="E42" s="102">
        <v>520.6</v>
      </c>
      <c r="F42" s="67"/>
      <c r="G42" s="64"/>
      <c r="H42" s="48">
        <f t="shared" ref="H42:H43" si="11">ROUND(F42*G42,2)</f>
        <v>0</v>
      </c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ht="30.6" x14ac:dyDescent="0.2">
      <c r="A43" s="38">
        <v>2</v>
      </c>
      <c r="B43" s="39"/>
      <c r="C43" s="47" t="s">
        <v>175</v>
      </c>
      <c r="D43" s="25" t="s">
        <v>61</v>
      </c>
      <c r="E43" s="102">
        <v>520.6</v>
      </c>
      <c r="F43" s="67"/>
      <c r="G43" s="64"/>
      <c r="H43" s="48">
        <f t="shared" si="11"/>
        <v>0</v>
      </c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ht="20.399999999999999" x14ac:dyDescent="0.2">
      <c r="A44" s="38">
        <v>3</v>
      </c>
      <c r="B44" s="39"/>
      <c r="C44" s="103" t="s">
        <v>176</v>
      </c>
      <c r="D44" s="25" t="s">
        <v>61</v>
      </c>
      <c r="E44" s="102">
        <f>E43*1.1</f>
        <v>572.66</v>
      </c>
      <c r="F44" s="67"/>
      <c r="G44" s="64"/>
      <c r="H44" s="48"/>
      <c r="I44" s="64"/>
      <c r="J44" s="64"/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x14ac:dyDescent="0.2">
      <c r="A45" s="38">
        <v>4</v>
      </c>
      <c r="B45" s="39"/>
      <c r="C45" s="103" t="s">
        <v>177</v>
      </c>
      <c r="D45" s="25" t="s">
        <v>99</v>
      </c>
      <c r="E45" s="102">
        <f>E43*6.5</f>
        <v>3383.9</v>
      </c>
      <c r="F45" s="67"/>
      <c r="G45" s="64"/>
      <c r="H45" s="48"/>
      <c r="I45" s="64"/>
      <c r="J45" s="64"/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x14ac:dyDescent="0.2">
      <c r="A46" s="38">
        <v>5</v>
      </c>
      <c r="B46" s="39"/>
      <c r="C46" s="103" t="s">
        <v>178</v>
      </c>
      <c r="D46" s="25" t="s">
        <v>75</v>
      </c>
      <c r="E46" s="102">
        <v>1</v>
      </c>
      <c r="F46" s="67"/>
      <c r="G46" s="64"/>
      <c r="H46" s="48"/>
      <c r="I46" s="64"/>
      <c r="J46" s="64"/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ht="20.399999999999999" x14ac:dyDescent="0.2">
      <c r="A47" s="38">
        <v>6</v>
      </c>
      <c r="B47" s="39"/>
      <c r="C47" s="47" t="s">
        <v>179</v>
      </c>
      <c r="D47" s="25" t="s">
        <v>61</v>
      </c>
      <c r="E47" s="102">
        <v>289.70999999999998</v>
      </c>
      <c r="F47" s="67"/>
      <c r="G47" s="64"/>
      <c r="H47" s="48">
        <f t="shared" ref="H47" si="12">ROUND(F47*G47,2)</f>
        <v>0</v>
      </c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ht="20.399999999999999" x14ac:dyDescent="0.2">
      <c r="A48" s="38">
        <v>7</v>
      </c>
      <c r="B48" s="39"/>
      <c r="C48" s="103" t="s">
        <v>106</v>
      </c>
      <c r="D48" s="25" t="s">
        <v>61</v>
      </c>
      <c r="E48" s="102">
        <f>E47*1.15</f>
        <v>333.17</v>
      </c>
      <c r="F48" s="67"/>
      <c r="G48" s="64"/>
      <c r="H48" s="48"/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x14ac:dyDescent="0.2">
      <c r="A49" s="38">
        <v>8</v>
      </c>
      <c r="B49" s="39"/>
      <c r="C49" s="103" t="s">
        <v>101</v>
      </c>
      <c r="D49" s="25" t="s">
        <v>99</v>
      </c>
      <c r="E49" s="102">
        <f>E47*5</f>
        <v>1448.55</v>
      </c>
      <c r="F49" s="67"/>
      <c r="G49" s="64"/>
      <c r="H49" s="48"/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x14ac:dyDescent="0.2">
      <c r="A50" s="38">
        <v>9</v>
      </c>
      <c r="B50" s="39"/>
      <c r="C50" s="103" t="s">
        <v>180</v>
      </c>
      <c r="D50" s="25" t="s">
        <v>75</v>
      </c>
      <c r="E50" s="102">
        <v>1</v>
      </c>
      <c r="F50" s="67"/>
      <c r="G50" s="64"/>
      <c r="H50" s="48"/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ht="20.399999999999999" x14ac:dyDescent="0.2">
      <c r="A51" s="38">
        <v>10</v>
      </c>
      <c r="B51" s="39"/>
      <c r="C51" s="103" t="s">
        <v>181</v>
      </c>
      <c r="D51" s="25" t="s">
        <v>99</v>
      </c>
      <c r="E51" s="102">
        <f>E47*0.25</f>
        <v>72.430000000000007</v>
      </c>
      <c r="F51" s="67"/>
      <c r="G51" s="64"/>
      <c r="H51" s="48"/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x14ac:dyDescent="0.2">
      <c r="A52" s="38">
        <v>11</v>
      </c>
      <c r="B52" s="39"/>
      <c r="C52" s="47" t="s">
        <v>182</v>
      </c>
      <c r="D52" s="25" t="s">
        <v>61</v>
      </c>
      <c r="E52" s="102">
        <v>289.70999999999998</v>
      </c>
      <c r="F52" s="67"/>
      <c r="G52" s="64"/>
      <c r="H52" s="48">
        <f t="shared" ref="H52" si="13">ROUND(F52*G52,2)</f>
        <v>0</v>
      </c>
      <c r="I52" s="64"/>
      <c r="J52" s="64"/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ht="20.399999999999999" x14ac:dyDescent="0.2">
      <c r="A53" s="38">
        <v>12</v>
      </c>
      <c r="B53" s="39"/>
      <c r="C53" s="103" t="s">
        <v>183</v>
      </c>
      <c r="D53" s="25" t="s">
        <v>61</v>
      </c>
      <c r="E53" s="102">
        <f>E52*1.25</f>
        <v>362.14</v>
      </c>
      <c r="F53" s="67"/>
      <c r="G53" s="64"/>
      <c r="H53" s="48"/>
      <c r="I53" s="64"/>
      <c r="J53" s="64"/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x14ac:dyDescent="0.2">
      <c r="A54" s="38">
        <v>13</v>
      </c>
      <c r="B54" s="39"/>
      <c r="C54" s="103" t="s">
        <v>184</v>
      </c>
      <c r="D54" s="25" t="s">
        <v>75</v>
      </c>
      <c r="E54" s="102">
        <v>1</v>
      </c>
      <c r="F54" s="67"/>
      <c r="G54" s="64"/>
      <c r="H54" s="48"/>
      <c r="I54" s="64"/>
      <c r="J54" s="64"/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x14ac:dyDescent="0.2">
      <c r="A55" s="38">
        <v>14</v>
      </c>
      <c r="B55" s="39"/>
      <c r="C55" s="47" t="s">
        <v>185</v>
      </c>
      <c r="D55" s="25" t="s">
        <v>63</v>
      </c>
      <c r="E55" s="102">
        <v>289.70999999999998</v>
      </c>
      <c r="F55" s="67"/>
      <c r="G55" s="64"/>
      <c r="H55" s="48">
        <f t="shared" ref="H55" si="14">ROUND(F55*G55,2)</f>
        <v>0</v>
      </c>
      <c r="I55" s="64"/>
      <c r="J55" s="64"/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ht="20.399999999999999" x14ac:dyDescent="0.2">
      <c r="A56" s="38">
        <v>15</v>
      </c>
      <c r="B56" s="39"/>
      <c r="C56" s="103" t="s">
        <v>186</v>
      </c>
      <c r="D56" s="25" t="s">
        <v>63</v>
      </c>
      <c r="E56" s="102">
        <f>E55*1.15</f>
        <v>333.17</v>
      </c>
      <c r="F56" s="67"/>
      <c r="G56" s="64"/>
      <c r="H56" s="48"/>
      <c r="I56" s="64"/>
      <c r="J56" s="64"/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x14ac:dyDescent="0.2">
      <c r="A57" s="38">
        <v>16</v>
      </c>
      <c r="B57" s="39"/>
      <c r="C57" s="103" t="s">
        <v>184</v>
      </c>
      <c r="D57" s="25" t="s">
        <v>75</v>
      </c>
      <c r="E57" s="102">
        <v>1</v>
      </c>
      <c r="F57" s="67"/>
      <c r="G57" s="64"/>
      <c r="H57" s="48"/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x14ac:dyDescent="0.2">
      <c r="A58" s="101">
        <v>4</v>
      </c>
      <c r="B58" s="39"/>
      <c r="C58" s="99" t="s">
        <v>187</v>
      </c>
      <c r="D58" s="25"/>
      <c r="E58" s="102"/>
      <c r="F58" s="67"/>
      <c r="G58" s="64"/>
      <c r="H58" s="48"/>
      <c r="I58" s="64"/>
      <c r="J58" s="64"/>
      <c r="K58" s="49">
        <f t="shared" si="0"/>
        <v>0</v>
      </c>
      <c r="L58" s="50">
        <f t="shared" si="1"/>
        <v>0</v>
      </c>
      <c r="M58" s="48">
        <f t="shared" si="2"/>
        <v>0</v>
      </c>
      <c r="N58" s="48">
        <f t="shared" si="3"/>
        <v>0</v>
      </c>
      <c r="O58" s="48">
        <f t="shared" si="4"/>
        <v>0</v>
      </c>
      <c r="P58" s="49">
        <f t="shared" si="5"/>
        <v>0</v>
      </c>
    </row>
    <row r="59" spans="1:16" x14ac:dyDescent="0.2">
      <c r="A59" s="38">
        <v>1</v>
      </c>
      <c r="B59" s="39"/>
      <c r="C59" s="47" t="s">
        <v>188</v>
      </c>
      <c r="D59" s="25" t="s">
        <v>65</v>
      </c>
      <c r="E59" s="102">
        <v>240</v>
      </c>
      <c r="F59" s="67"/>
      <c r="G59" s="64"/>
      <c r="H59" s="48">
        <f t="shared" ref="H59:H75" si="15">ROUND(F59*G59,2)</f>
        <v>0</v>
      </c>
      <c r="I59" s="64"/>
      <c r="J59" s="64"/>
      <c r="K59" s="49">
        <f t="shared" si="0"/>
        <v>0</v>
      </c>
      <c r="L59" s="50">
        <f t="shared" si="1"/>
        <v>0</v>
      </c>
      <c r="M59" s="48">
        <f t="shared" si="2"/>
        <v>0</v>
      </c>
      <c r="N59" s="48">
        <f t="shared" si="3"/>
        <v>0</v>
      </c>
      <c r="O59" s="48">
        <f t="shared" si="4"/>
        <v>0</v>
      </c>
      <c r="P59" s="49">
        <f t="shared" si="5"/>
        <v>0</v>
      </c>
    </row>
    <row r="60" spans="1:16" x14ac:dyDescent="0.2">
      <c r="A60" s="38">
        <v>2</v>
      </c>
      <c r="B60" s="39"/>
      <c r="C60" s="103" t="s">
        <v>189</v>
      </c>
      <c r="D60" s="25" t="s">
        <v>65</v>
      </c>
      <c r="E60" s="102">
        <f>E59*1.05</f>
        <v>252</v>
      </c>
      <c r="F60" s="67"/>
      <c r="G60" s="64"/>
      <c r="H60" s="48"/>
      <c r="I60" s="64"/>
      <c r="J60" s="64"/>
      <c r="K60" s="49">
        <f t="shared" si="0"/>
        <v>0</v>
      </c>
      <c r="L60" s="50">
        <f t="shared" si="1"/>
        <v>0</v>
      </c>
      <c r="M60" s="48">
        <f t="shared" si="2"/>
        <v>0</v>
      </c>
      <c r="N60" s="48">
        <f t="shared" si="3"/>
        <v>0</v>
      </c>
      <c r="O60" s="48">
        <f t="shared" si="4"/>
        <v>0</v>
      </c>
      <c r="P60" s="49">
        <f t="shared" si="5"/>
        <v>0</v>
      </c>
    </row>
    <row r="61" spans="1:16" x14ac:dyDescent="0.2">
      <c r="A61" s="38">
        <v>3</v>
      </c>
      <c r="B61" s="39"/>
      <c r="C61" s="103" t="s">
        <v>178</v>
      </c>
      <c r="D61" s="25" t="s">
        <v>75</v>
      </c>
      <c r="E61" s="102">
        <v>1</v>
      </c>
      <c r="F61" s="67"/>
      <c r="G61" s="64"/>
      <c r="H61" s="48"/>
      <c r="I61" s="64"/>
      <c r="J61" s="64"/>
      <c r="K61" s="49">
        <f t="shared" si="0"/>
        <v>0</v>
      </c>
      <c r="L61" s="50">
        <f t="shared" si="1"/>
        <v>0</v>
      </c>
      <c r="M61" s="48">
        <f t="shared" si="2"/>
        <v>0</v>
      </c>
      <c r="N61" s="48">
        <f t="shared" si="3"/>
        <v>0</v>
      </c>
      <c r="O61" s="48">
        <f t="shared" si="4"/>
        <v>0</v>
      </c>
      <c r="P61" s="49">
        <f t="shared" si="5"/>
        <v>0</v>
      </c>
    </row>
    <row r="62" spans="1:16" ht="40.799999999999997" x14ac:dyDescent="0.2">
      <c r="A62" s="38">
        <v>4</v>
      </c>
      <c r="B62" s="39"/>
      <c r="C62" s="47" t="s">
        <v>190</v>
      </c>
      <c r="D62" s="25" t="s">
        <v>61</v>
      </c>
      <c r="E62" s="102">
        <f>(E63+E64)/1.1</f>
        <v>1931.1</v>
      </c>
      <c r="F62" s="67"/>
      <c r="G62" s="64"/>
      <c r="H62" s="48">
        <f t="shared" si="15"/>
        <v>0</v>
      </c>
      <c r="I62" s="64"/>
      <c r="J62" s="64"/>
      <c r="K62" s="49">
        <f t="shared" si="0"/>
        <v>0</v>
      </c>
      <c r="L62" s="50">
        <f t="shared" si="1"/>
        <v>0</v>
      </c>
      <c r="M62" s="48">
        <f t="shared" si="2"/>
        <v>0</v>
      </c>
      <c r="N62" s="48">
        <f t="shared" si="3"/>
        <v>0</v>
      </c>
      <c r="O62" s="48">
        <f t="shared" si="4"/>
        <v>0</v>
      </c>
      <c r="P62" s="49">
        <f t="shared" si="5"/>
        <v>0</v>
      </c>
    </row>
    <row r="63" spans="1:16" x14ac:dyDescent="0.2">
      <c r="A63" s="38">
        <v>5</v>
      </c>
      <c r="B63" s="39"/>
      <c r="C63" s="103" t="s">
        <v>104</v>
      </c>
      <c r="D63" s="25" t="s">
        <v>61</v>
      </c>
      <c r="E63" s="102">
        <v>1933.25</v>
      </c>
      <c r="F63" s="67"/>
      <c r="G63" s="64"/>
      <c r="H63" s="48"/>
      <c r="I63" s="64"/>
      <c r="J63" s="64"/>
      <c r="K63" s="49">
        <f t="shared" si="0"/>
        <v>0</v>
      </c>
      <c r="L63" s="50">
        <f t="shared" si="1"/>
        <v>0</v>
      </c>
      <c r="M63" s="48">
        <f t="shared" si="2"/>
        <v>0</v>
      </c>
      <c r="N63" s="48">
        <f t="shared" si="3"/>
        <v>0</v>
      </c>
      <c r="O63" s="48">
        <f t="shared" si="4"/>
        <v>0</v>
      </c>
      <c r="P63" s="49">
        <f t="shared" si="5"/>
        <v>0</v>
      </c>
    </row>
    <row r="64" spans="1:16" ht="20.399999999999999" x14ac:dyDescent="0.2">
      <c r="A64" s="38">
        <v>6</v>
      </c>
      <c r="B64" s="39"/>
      <c r="C64" s="103" t="s">
        <v>191</v>
      </c>
      <c r="D64" s="25" t="s">
        <v>61</v>
      </c>
      <c r="E64" s="102">
        <v>190.96</v>
      </c>
      <c r="F64" s="67"/>
      <c r="G64" s="64"/>
      <c r="H64" s="48"/>
      <c r="I64" s="64"/>
      <c r="J64" s="64"/>
      <c r="K64" s="49">
        <f t="shared" si="0"/>
        <v>0</v>
      </c>
      <c r="L64" s="50">
        <f t="shared" si="1"/>
        <v>0</v>
      </c>
      <c r="M64" s="48">
        <f t="shared" si="2"/>
        <v>0</v>
      </c>
      <c r="N64" s="48">
        <f t="shared" si="3"/>
        <v>0</v>
      </c>
      <c r="O64" s="48">
        <f t="shared" si="4"/>
        <v>0</v>
      </c>
      <c r="P64" s="49">
        <f t="shared" si="5"/>
        <v>0</v>
      </c>
    </row>
    <row r="65" spans="1:16" x14ac:dyDescent="0.2">
      <c r="A65" s="38">
        <v>7</v>
      </c>
      <c r="B65" s="39"/>
      <c r="C65" s="103" t="s">
        <v>101</v>
      </c>
      <c r="D65" s="25" t="s">
        <v>99</v>
      </c>
      <c r="E65" s="102">
        <f>E62*6.5</f>
        <v>12552.15</v>
      </c>
      <c r="F65" s="67"/>
      <c r="G65" s="64"/>
      <c r="H65" s="48"/>
      <c r="I65" s="64"/>
      <c r="J65" s="64">
        <f t="shared" ref="J65:J77" si="16">ROUND(H65*0.06,2)</f>
        <v>0</v>
      </c>
      <c r="K65" s="49">
        <f t="shared" si="0"/>
        <v>0</v>
      </c>
      <c r="L65" s="50">
        <f t="shared" si="1"/>
        <v>0</v>
      </c>
      <c r="M65" s="48">
        <f t="shared" si="2"/>
        <v>0</v>
      </c>
      <c r="N65" s="48">
        <f t="shared" si="3"/>
        <v>0</v>
      </c>
      <c r="O65" s="48">
        <f t="shared" si="4"/>
        <v>0</v>
      </c>
      <c r="P65" s="49">
        <f t="shared" si="5"/>
        <v>0</v>
      </c>
    </row>
    <row r="66" spans="1:16" x14ac:dyDescent="0.2">
      <c r="A66" s="38">
        <v>8</v>
      </c>
      <c r="B66" s="39"/>
      <c r="C66" s="103" t="s">
        <v>178</v>
      </c>
      <c r="D66" s="25" t="s">
        <v>75</v>
      </c>
      <c r="E66" s="102">
        <v>1</v>
      </c>
      <c r="F66" s="67"/>
      <c r="G66" s="64"/>
      <c r="H66" s="48"/>
      <c r="I66" s="64"/>
      <c r="J66" s="64">
        <f t="shared" si="16"/>
        <v>0</v>
      </c>
      <c r="K66" s="49">
        <f t="shared" si="0"/>
        <v>0</v>
      </c>
      <c r="L66" s="50">
        <f t="shared" si="1"/>
        <v>0</v>
      </c>
      <c r="M66" s="48">
        <f t="shared" si="2"/>
        <v>0</v>
      </c>
      <c r="N66" s="48">
        <f t="shared" si="3"/>
        <v>0</v>
      </c>
      <c r="O66" s="48">
        <f t="shared" si="4"/>
        <v>0</v>
      </c>
      <c r="P66" s="49">
        <f t="shared" si="5"/>
        <v>0</v>
      </c>
    </row>
    <row r="67" spans="1:16" ht="20.399999999999999" x14ac:dyDescent="0.2">
      <c r="A67" s="38">
        <v>9</v>
      </c>
      <c r="B67" s="39"/>
      <c r="C67" s="47" t="s">
        <v>192</v>
      </c>
      <c r="D67" s="25" t="s">
        <v>61</v>
      </c>
      <c r="E67" s="102">
        <f>E62</f>
        <v>1931.1</v>
      </c>
      <c r="F67" s="67"/>
      <c r="G67" s="64"/>
      <c r="H67" s="48">
        <f t="shared" si="15"/>
        <v>0</v>
      </c>
      <c r="I67" s="64"/>
      <c r="J67" s="64">
        <f t="shared" si="16"/>
        <v>0</v>
      </c>
      <c r="K67" s="49">
        <f t="shared" si="0"/>
        <v>0</v>
      </c>
      <c r="L67" s="50">
        <f t="shared" si="1"/>
        <v>0</v>
      </c>
      <c r="M67" s="48">
        <f t="shared" si="2"/>
        <v>0</v>
      </c>
      <c r="N67" s="48">
        <f t="shared" si="3"/>
        <v>0</v>
      </c>
      <c r="O67" s="48">
        <f t="shared" si="4"/>
        <v>0</v>
      </c>
      <c r="P67" s="49">
        <f t="shared" si="5"/>
        <v>0</v>
      </c>
    </row>
    <row r="68" spans="1:16" ht="20.399999999999999" x14ac:dyDescent="0.2">
      <c r="A68" s="38">
        <v>10</v>
      </c>
      <c r="B68" s="39"/>
      <c r="C68" s="103" t="s">
        <v>106</v>
      </c>
      <c r="D68" s="25" t="s">
        <v>61</v>
      </c>
      <c r="E68" s="102">
        <f>E67*1.25</f>
        <v>2413.88</v>
      </c>
      <c r="F68" s="67"/>
      <c r="G68" s="64"/>
      <c r="H68" s="48"/>
      <c r="I68" s="64"/>
      <c r="J68" s="64">
        <f t="shared" si="16"/>
        <v>0</v>
      </c>
      <c r="K68" s="49">
        <f t="shared" si="0"/>
        <v>0</v>
      </c>
      <c r="L68" s="50">
        <f t="shared" si="1"/>
        <v>0</v>
      </c>
      <c r="M68" s="48">
        <f t="shared" si="2"/>
        <v>0</v>
      </c>
      <c r="N68" s="48">
        <f t="shared" si="3"/>
        <v>0</v>
      </c>
      <c r="O68" s="48">
        <f t="shared" si="4"/>
        <v>0</v>
      </c>
      <c r="P68" s="49">
        <f t="shared" si="5"/>
        <v>0</v>
      </c>
    </row>
    <row r="69" spans="1:16" x14ac:dyDescent="0.2">
      <c r="A69" s="38">
        <v>11</v>
      </c>
      <c r="B69" s="39"/>
      <c r="C69" s="103" t="s">
        <v>101</v>
      </c>
      <c r="D69" s="25" t="s">
        <v>99</v>
      </c>
      <c r="E69" s="102">
        <f>E67*5</f>
        <v>9655.5</v>
      </c>
      <c r="F69" s="67"/>
      <c r="G69" s="64"/>
      <c r="H69" s="48"/>
      <c r="I69" s="64"/>
      <c r="J69" s="64">
        <f t="shared" si="16"/>
        <v>0</v>
      </c>
      <c r="K69" s="49">
        <f t="shared" si="0"/>
        <v>0</v>
      </c>
      <c r="L69" s="50">
        <f t="shared" si="1"/>
        <v>0</v>
      </c>
      <c r="M69" s="48">
        <f t="shared" si="2"/>
        <v>0</v>
      </c>
      <c r="N69" s="48">
        <f t="shared" si="3"/>
        <v>0</v>
      </c>
      <c r="O69" s="48">
        <f t="shared" si="4"/>
        <v>0</v>
      </c>
      <c r="P69" s="49">
        <f t="shared" si="5"/>
        <v>0</v>
      </c>
    </row>
    <row r="70" spans="1:16" x14ac:dyDescent="0.2">
      <c r="A70" s="38">
        <v>12</v>
      </c>
      <c r="B70" s="39"/>
      <c r="C70" s="103" t="s">
        <v>180</v>
      </c>
      <c r="D70" s="25" t="s">
        <v>75</v>
      </c>
      <c r="E70" s="102">
        <v>1</v>
      </c>
      <c r="F70" s="67"/>
      <c r="G70" s="64"/>
      <c r="H70" s="48"/>
      <c r="I70" s="64"/>
      <c r="J70" s="64">
        <f t="shared" si="16"/>
        <v>0</v>
      </c>
      <c r="K70" s="49">
        <f t="shared" si="0"/>
        <v>0</v>
      </c>
      <c r="L70" s="50">
        <f t="shared" si="1"/>
        <v>0</v>
      </c>
      <c r="M70" s="48">
        <f t="shared" si="2"/>
        <v>0</v>
      </c>
      <c r="N70" s="48">
        <f t="shared" si="3"/>
        <v>0</v>
      </c>
      <c r="O70" s="48">
        <f t="shared" si="4"/>
        <v>0</v>
      </c>
      <c r="P70" s="49">
        <f t="shared" si="5"/>
        <v>0</v>
      </c>
    </row>
    <row r="71" spans="1:16" ht="20.399999999999999" x14ac:dyDescent="0.2">
      <c r="A71" s="38">
        <v>13</v>
      </c>
      <c r="B71" s="39"/>
      <c r="C71" s="103" t="s">
        <v>181</v>
      </c>
      <c r="D71" s="25" t="s">
        <v>99</v>
      </c>
      <c r="E71" s="102">
        <f>E67*0.25</f>
        <v>482.78</v>
      </c>
      <c r="F71" s="67"/>
      <c r="G71" s="64"/>
      <c r="H71" s="48"/>
      <c r="I71" s="64"/>
      <c r="J71" s="64">
        <f t="shared" si="16"/>
        <v>0</v>
      </c>
      <c r="K71" s="49">
        <f t="shared" si="0"/>
        <v>0</v>
      </c>
      <c r="L71" s="50">
        <f t="shared" si="1"/>
        <v>0</v>
      </c>
      <c r="M71" s="48">
        <f t="shared" si="2"/>
        <v>0</v>
      </c>
      <c r="N71" s="48">
        <f t="shared" si="3"/>
        <v>0</v>
      </c>
      <c r="O71" s="48">
        <f t="shared" si="4"/>
        <v>0</v>
      </c>
      <c r="P71" s="49">
        <f t="shared" si="5"/>
        <v>0</v>
      </c>
    </row>
    <row r="72" spans="1:16" x14ac:dyDescent="0.2">
      <c r="A72" s="38">
        <v>14</v>
      </c>
      <c r="B72" s="39"/>
      <c r="C72" s="47" t="s">
        <v>193</v>
      </c>
      <c r="D72" s="25" t="s">
        <v>61</v>
      </c>
      <c r="E72" s="102">
        <f>E67</f>
        <v>1931.1</v>
      </c>
      <c r="F72" s="67"/>
      <c r="G72" s="64"/>
      <c r="H72" s="48">
        <f t="shared" si="15"/>
        <v>0</v>
      </c>
      <c r="I72" s="64"/>
      <c r="J72" s="64">
        <f t="shared" si="16"/>
        <v>0</v>
      </c>
      <c r="K72" s="49">
        <f t="shared" si="0"/>
        <v>0</v>
      </c>
      <c r="L72" s="50">
        <f t="shared" si="1"/>
        <v>0</v>
      </c>
      <c r="M72" s="48">
        <f t="shared" si="2"/>
        <v>0</v>
      </c>
      <c r="N72" s="48">
        <f t="shared" si="3"/>
        <v>0</v>
      </c>
      <c r="O72" s="48">
        <f t="shared" si="4"/>
        <v>0</v>
      </c>
      <c r="P72" s="49">
        <f t="shared" si="5"/>
        <v>0</v>
      </c>
    </row>
    <row r="73" spans="1:16" ht="20.399999999999999" x14ac:dyDescent="0.2">
      <c r="A73" s="38">
        <v>15</v>
      </c>
      <c r="B73" s="39"/>
      <c r="C73" s="103" t="s">
        <v>183</v>
      </c>
      <c r="D73" s="25" t="s">
        <v>99</v>
      </c>
      <c r="E73" s="102">
        <f>E72*4</f>
        <v>7724.4</v>
      </c>
      <c r="F73" s="67"/>
      <c r="G73" s="64"/>
      <c r="H73" s="48"/>
      <c r="I73" s="64"/>
      <c r="J73" s="64">
        <f t="shared" si="16"/>
        <v>0</v>
      </c>
      <c r="K73" s="49">
        <f t="shared" ref="K73:K128" si="17">SUM(H73:J73)</f>
        <v>0</v>
      </c>
      <c r="L73" s="50">
        <f t="shared" ref="L73:L128" si="18">ROUND(E73*F73,2)</f>
        <v>0</v>
      </c>
      <c r="M73" s="48">
        <f t="shared" ref="M73:M128" si="19">ROUND(H73*E73,2)</f>
        <v>0</v>
      </c>
      <c r="N73" s="48">
        <f t="shared" ref="N73:N128" si="20">ROUND(I73*E73,2)</f>
        <v>0</v>
      </c>
      <c r="O73" s="48">
        <f t="shared" ref="O73:O128" si="21">ROUND(J73*E73,2)</f>
        <v>0</v>
      </c>
      <c r="P73" s="49">
        <f t="shared" ref="P73:P128" si="22">SUM(M73:O73)</f>
        <v>0</v>
      </c>
    </row>
    <row r="74" spans="1:16" x14ac:dyDescent="0.2">
      <c r="A74" s="38">
        <v>16</v>
      </c>
      <c r="B74" s="39"/>
      <c r="C74" s="103" t="s">
        <v>184</v>
      </c>
      <c r="D74" s="25" t="s">
        <v>75</v>
      </c>
      <c r="E74" s="102">
        <v>1</v>
      </c>
      <c r="F74" s="67"/>
      <c r="G74" s="64"/>
      <c r="H74" s="48"/>
      <c r="I74" s="64"/>
      <c r="J74" s="64">
        <f t="shared" si="16"/>
        <v>0</v>
      </c>
      <c r="K74" s="49">
        <f t="shared" si="17"/>
        <v>0</v>
      </c>
      <c r="L74" s="50">
        <f t="shared" si="18"/>
        <v>0</v>
      </c>
      <c r="M74" s="48">
        <f t="shared" si="19"/>
        <v>0</v>
      </c>
      <c r="N74" s="48">
        <f t="shared" si="20"/>
        <v>0</v>
      </c>
      <c r="O74" s="48">
        <f t="shared" si="21"/>
        <v>0</v>
      </c>
      <c r="P74" s="49">
        <f t="shared" si="22"/>
        <v>0</v>
      </c>
    </row>
    <row r="75" spans="1:16" x14ac:dyDescent="0.2">
      <c r="A75" s="38">
        <v>17</v>
      </c>
      <c r="B75" s="39"/>
      <c r="C75" s="47" t="s">
        <v>194</v>
      </c>
      <c r="D75" s="25" t="s">
        <v>61</v>
      </c>
      <c r="E75" s="102">
        <f>E62</f>
        <v>1931.1</v>
      </c>
      <c r="F75" s="67"/>
      <c r="G75" s="64"/>
      <c r="H75" s="48">
        <f t="shared" si="15"/>
        <v>0</v>
      </c>
      <c r="I75" s="64"/>
      <c r="J75" s="64">
        <f t="shared" si="16"/>
        <v>0</v>
      </c>
      <c r="K75" s="49">
        <f t="shared" si="17"/>
        <v>0</v>
      </c>
      <c r="L75" s="50">
        <f t="shared" si="18"/>
        <v>0</v>
      </c>
      <c r="M75" s="48">
        <f t="shared" si="19"/>
        <v>0</v>
      </c>
      <c r="N75" s="48">
        <f t="shared" si="20"/>
        <v>0</v>
      </c>
      <c r="O75" s="48">
        <f t="shared" si="21"/>
        <v>0</v>
      </c>
      <c r="P75" s="49">
        <f t="shared" si="22"/>
        <v>0</v>
      </c>
    </row>
    <row r="76" spans="1:16" ht="20.399999999999999" x14ac:dyDescent="0.2">
      <c r="A76" s="38">
        <v>18</v>
      </c>
      <c r="B76" s="39"/>
      <c r="C76" s="103" t="s">
        <v>195</v>
      </c>
      <c r="D76" s="25" t="s">
        <v>91</v>
      </c>
      <c r="E76" s="102">
        <f>E75*0.45*1.2</f>
        <v>1042.79</v>
      </c>
      <c r="F76" s="67"/>
      <c r="G76" s="64"/>
      <c r="H76" s="48"/>
      <c r="I76" s="64"/>
      <c r="J76" s="64">
        <f t="shared" si="16"/>
        <v>0</v>
      </c>
      <c r="K76" s="49">
        <f t="shared" si="17"/>
        <v>0</v>
      </c>
      <c r="L76" s="50">
        <f t="shared" si="18"/>
        <v>0</v>
      </c>
      <c r="M76" s="48">
        <f t="shared" si="19"/>
        <v>0</v>
      </c>
      <c r="N76" s="48">
        <f t="shared" si="20"/>
        <v>0</v>
      </c>
      <c r="O76" s="48">
        <f t="shared" si="21"/>
        <v>0</v>
      </c>
      <c r="P76" s="49">
        <f t="shared" si="22"/>
        <v>0</v>
      </c>
    </row>
    <row r="77" spans="1:16" x14ac:dyDescent="0.2">
      <c r="A77" s="38">
        <v>19</v>
      </c>
      <c r="B77" s="39"/>
      <c r="C77" s="103" t="s">
        <v>184</v>
      </c>
      <c r="D77" s="25" t="s">
        <v>75</v>
      </c>
      <c r="E77" s="102">
        <v>1</v>
      </c>
      <c r="F77" s="67"/>
      <c r="G77" s="64"/>
      <c r="H77" s="48"/>
      <c r="I77" s="64"/>
      <c r="J77" s="64">
        <f t="shared" si="16"/>
        <v>0</v>
      </c>
      <c r="K77" s="49">
        <f t="shared" si="17"/>
        <v>0</v>
      </c>
      <c r="L77" s="50">
        <f t="shared" si="18"/>
        <v>0</v>
      </c>
      <c r="M77" s="48">
        <f t="shared" si="19"/>
        <v>0</v>
      </c>
      <c r="N77" s="48">
        <f t="shared" si="20"/>
        <v>0</v>
      </c>
      <c r="O77" s="48">
        <f t="shared" si="21"/>
        <v>0</v>
      </c>
      <c r="P77" s="49">
        <f t="shared" si="22"/>
        <v>0</v>
      </c>
    </row>
    <row r="78" spans="1:16" ht="20.399999999999999" x14ac:dyDescent="0.2">
      <c r="A78" s="101">
        <v>5</v>
      </c>
      <c r="B78" s="39"/>
      <c r="C78" s="99" t="s">
        <v>196</v>
      </c>
      <c r="D78" s="25"/>
      <c r="E78" s="102"/>
      <c r="F78" s="67"/>
      <c r="G78" s="64"/>
      <c r="H78" s="48"/>
      <c r="I78" s="64"/>
      <c r="J78" s="64"/>
      <c r="K78" s="49">
        <f t="shared" si="17"/>
        <v>0</v>
      </c>
      <c r="L78" s="50">
        <f t="shared" si="18"/>
        <v>0</v>
      </c>
      <c r="M78" s="48">
        <f t="shared" si="19"/>
        <v>0</v>
      </c>
      <c r="N78" s="48">
        <f t="shared" si="20"/>
        <v>0</v>
      </c>
      <c r="O78" s="48">
        <f t="shared" si="21"/>
        <v>0</v>
      </c>
      <c r="P78" s="49">
        <f t="shared" si="22"/>
        <v>0</v>
      </c>
    </row>
    <row r="79" spans="1:16" ht="40.799999999999997" x14ac:dyDescent="0.2">
      <c r="A79" s="38">
        <v>1</v>
      </c>
      <c r="B79" s="39"/>
      <c r="C79" s="47" t="s">
        <v>197</v>
      </c>
      <c r="D79" s="25" t="s">
        <v>61</v>
      </c>
      <c r="E79" s="102">
        <f>(E80+E81)/1.1</f>
        <v>225.28</v>
      </c>
      <c r="F79" s="67"/>
      <c r="G79" s="64"/>
      <c r="H79" s="48">
        <f t="shared" ref="H79" si="23">ROUND(F79*G79,2)</f>
        <v>0</v>
      </c>
      <c r="I79" s="64"/>
      <c r="J79" s="64">
        <f t="shared" ref="J79:J94" si="24">ROUND(H79*0.06,2)</f>
        <v>0</v>
      </c>
      <c r="K79" s="49">
        <f t="shared" si="17"/>
        <v>0</v>
      </c>
      <c r="L79" s="50">
        <f t="shared" si="18"/>
        <v>0</v>
      </c>
      <c r="M79" s="48">
        <f t="shared" si="19"/>
        <v>0</v>
      </c>
      <c r="N79" s="48">
        <f t="shared" si="20"/>
        <v>0</v>
      </c>
      <c r="O79" s="48">
        <f t="shared" si="21"/>
        <v>0</v>
      </c>
      <c r="P79" s="49">
        <f t="shared" si="22"/>
        <v>0</v>
      </c>
    </row>
    <row r="80" spans="1:16" x14ac:dyDescent="0.2">
      <c r="A80" s="38">
        <v>2</v>
      </c>
      <c r="B80" s="39"/>
      <c r="C80" s="103" t="s">
        <v>198</v>
      </c>
      <c r="D80" s="25" t="s">
        <v>61</v>
      </c>
      <c r="E80" s="102">
        <v>69.650000000000006</v>
      </c>
      <c r="F80" s="67"/>
      <c r="G80" s="64"/>
      <c r="H80" s="48"/>
      <c r="I80" s="64"/>
      <c r="J80" s="64">
        <f t="shared" si="24"/>
        <v>0</v>
      </c>
      <c r="K80" s="49">
        <f t="shared" si="17"/>
        <v>0</v>
      </c>
      <c r="L80" s="50">
        <f t="shared" si="18"/>
        <v>0</v>
      </c>
      <c r="M80" s="48">
        <f t="shared" si="19"/>
        <v>0</v>
      </c>
      <c r="N80" s="48">
        <f t="shared" si="20"/>
        <v>0</v>
      </c>
      <c r="O80" s="48">
        <f t="shared" si="21"/>
        <v>0</v>
      </c>
      <c r="P80" s="49">
        <f t="shared" si="22"/>
        <v>0</v>
      </c>
    </row>
    <row r="81" spans="1:16" x14ac:dyDescent="0.2">
      <c r="A81" s="38">
        <v>3</v>
      </c>
      <c r="B81" s="39"/>
      <c r="C81" s="103" t="s">
        <v>104</v>
      </c>
      <c r="D81" s="25" t="s">
        <v>61</v>
      </c>
      <c r="E81" s="102">
        <v>178.16</v>
      </c>
      <c r="F81" s="67"/>
      <c r="G81" s="64"/>
      <c r="H81" s="48"/>
      <c r="I81" s="64"/>
      <c r="J81" s="64"/>
      <c r="K81" s="49">
        <f t="shared" si="17"/>
        <v>0</v>
      </c>
      <c r="L81" s="50">
        <f t="shared" si="18"/>
        <v>0</v>
      </c>
      <c r="M81" s="48">
        <f t="shared" si="19"/>
        <v>0</v>
      </c>
      <c r="N81" s="48">
        <f t="shared" si="20"/>
        <v>0</v>
      </c>
      <c r="O81" s="48">
        <f t="shared" si="21"/>
        <v>0</v>
      </c>
      <c r="P81" s="49">
        <f t="shared" si="22"/>
        <v>0</v>
      </c>
    </row>
    <row r="82" spans="1:16" x14ac:dyDescent="0.2">
      <c r="A82" s="38">
        <v>4</v>
      </c>
      <c r="B82" s="39"/>
      <c r="C82" s="103" t="s">
        <v>101</v>
      </c>
      <c r="D82" s="25" t="s">
        <v>99</v>
      </c>
      <c r="E82" s="102">
        <f>E79*6.5</f>
        <v>1464.32</v>
      </c>
      <c r="F82" s="67"/>
      <c r="G82" s="64"/>
      <c r="H82" s="48"/>
      <c r="I82" s="64"/>
      <c r="J82" s="64">
        <f t="shared" si="24"/>
        <v>0</v>
      </c>
      <c r="K82" s="49">
        <f t="shared" si="17"/>
        <v>0</v>
      </c>
      <c r="L82" s="50">
        <f t="shared" si="18"/>
        <v>0</v>
      </c>
      <c r="M82" s="48">
        <f t="shared" si="19"/>
        <v>0</v>
      </c>
      <c r="N82" s="48">
        <f t="shared" si="20"/>
        <v>0</v>
      </c>
      <c r="O82" s="48">
        <f t="shared" si="21"/>
        <v>0</v>
      </c>
      <c r="P82" s="49">
        <f t="shared" si="22"/>
        <v>0</v>
      </c>
    </row>
    <row r="83" spans="1:16" x14ac:dyDescent="0.2">
      <c r="A83" s="38">
        <v>5</v>
      </c>
      <c r="B83" s="39"/>
      <c r="C83" s="103" t="s">
        <v>178</v>
      </c>
      <c r="D83" s="25" t="s">
        <v>75</v>
      </c>
      <c r="E83" s="102">
        <v>1</v>
      </c>
      <c r="F83" s="67"/>
      <c r="G83" s="64"/>
      <c r="H83" s="48"/>
      <c r="I83" s="64"/>
      <c r="J83" s="64">
        <f t="shared" si="24"/>
        <v>0</v>
      </c>
      <c r="K83" s="49">
        <f t="shared" si="17"/>
        <v>0</v>
      </c>
      <c r="L83" s="50">
        <f t="shared" si="18"/>
        <v>0</v>
      </c>
      <c r="M83" s="48">
        <f t="shared" si="19"/>
        <v>0</v>
      </c>
      <c r="N83" s="48">
        <f t="shared" si="20"/>
        <v>0</v>
      </c>
      <c r="O83" s="48">
        <f t="shared" si="21"/>
        <v>0</v>
      </c>
      <c r="P83" s="49">
        <f t="shared" si="22"/>
        <v>0</v>
      </c>
    </row>
    <row r="84" spans="1:16" ht="30.6" x14ac:dyDescent="0.2">
      <c r="A84" s="38">
        <v>6</v>
      </c>
      <c r="B84" s="39"/>
      <c r="C84" s="47" t="s">
        <v>199</v>
      </c>
      <c r="D84" s="25" t="s">
        <v>61</v>
      </c>
      <c r="E84" s="102">
        <v>328.22</v>
      </c>
      <c r="F84" s="67"/>
      <c r="G84" s="64"/>
      <c r="H84" s="48">
        <f t="shared" ref="H84" si="25">ROUND(F84*G84,2)</f>
        <v>0</v>
      </c>
      <c r="I84" s="64"/>
      <c r="J84" s="64">
        <f t="shared" si="24"/>
        <v>0</v>
      </c>
      <c r="K84" s="49">
        <f t="shared" si="17"/>
        <v>0</v>
      </c>
      <c r="L84" s="50">
        <f t="shared" si="18"/>
        <v>0</v>
      </c>
      <c r="M84" s="48">
        <f t="shared" si="19"/>
        <v>0</v>
      </c>
      <c r="N84" s="48">
        <f t="shared" si="20"/>
        <v>0</v>
      </c>
      <c r="O84" s="48">
        <f t="shared" si="21"/>
        <v>0</v>
      </c>
      <c r="P84" s="49">
        <f t="shared" si="22"/>
        <v>0</v>
      </c>
    </row>
    <row r="85" spans="1:16" ht="20.399999999999999" x14ac:dyDescent="0.2">
      <c r="A85" s="38">
        <v>7</v>
      </c>
      <c r="B85" s="39"/>
      <c r="C85" s="103" t="s">
        <v>106</v>
      </c>
      <c r="D85" s="25" t="s">
        <v>61</v>
      </c>
      <c r="E85" s="102">
        <f>E84*1.25</f>
        <v>410.28</v>
      </c>
      <c r="F85" s="67"/>
      <c r="G85" s="64"/>
      <c r="H85" s="48"/>
      <c r="I85" s="64"/>
      <c r="J85" s="64">
        <f t="shared" si="24"/>
        <v>0</v>
      </c>
      <c r="K85" s="49">
        <f t="shared" si="17"/>
        <v>0</v>
      </c>
      <c r="L85" s="50">
        <f t="shared" si="18"/>
        <v>0</v>
      </c>
      <c r="M85" s="48">
        <f t="shared" si="19"/>
        <v>0</v>
      </c>
      <c r="N85" s="48">
        <f t="shared" si="20"/>
        <v>0</v>
      </c>
      <c r="O85" s="48">
        <f t="shared" si="21"/>
        <v>0</v>
      </c>
      <c r="P85" s="49">
        <f t="shared" si="22"/>
        <v>0</v>
      </c>
    </row>
    <row r="86" spans="1:16" x14ac:dyDescent="0.2">
      <c r="A86" s="38">
        <v>8</v>
      </c>
      <c r="B86" s="39"/>
      <c r="C86" s="103" t="s">
        <v>101</v>
      </c>
      <c r="D86" s="25" t="s">
        <v>99</v>
      </c>
      <c r="E86" s="102">
        <f>E84*5</f>
        <v>1641.1</v>
      </c>
      <c r="F86" s="67"/>
      <c r="G86" s="64"/>
      <c r="H86" s="48"/>
      <c r="I86" s="64"/>
      <c r="J86" s="64">
        <f t="shared" si="24"/>
        <v>0</v>
      </c>
      <c r="K86" s="49">
        <f t="shared" si="17"/>
        <v>0</v>
      </c>
      <c r="L86" s="50">
        <f t="shared" si="18"/>
        <v>0</v>
      </c>
      <c r="M86" s="48">
        <f t="shared" si="19"/>
        <v>0</v>
      </c>
      <c r="N86" s="48">
        <f t="shared" si="20"/>
        <v>0</v>
      </c>
      <c r="O86" s="48">
        <f t="shared" si="21"/>
        <v>0</v>
      </c>
      <c r="P86" s="49">
        <f t="shared" si="22"/>
        <v>0</v>
      </c>
    </row>
    <row r="87" spans="1:16" x14ac:dyDescent="0.2">
      <c r="A87" s="38">
        <v>9</v>
      </c>
      <c r="B87" s="39"/>
      <c r="C87" s="103" t="s">
        <v>180</v>
      </c>
      <c r="D87" s="25" t="s">
        <v>75</v>
      </c>
      <c r="E87" s="102">
        <v>1</v>
      </c>
      <c r="F87" s="67"/>
      <c r="G87" s="64"/>
      <c r="H87" s="48"/>
      <c r="I87" s="64"/>
      <c r="J87" s="64">
        <f t="shared" si="24"/>
        <v>0</v>
      </c>
      <c r="K87" s="49">
        <f t="shared" si="17"/>
        <v>0</v>
      </c>
      <c r="L87" s="50">
        <f t="shared" si="18"/>
        <v>0</v>
      </c>
      <c r="M87" s="48">
        <f t="shared" si="19"/>
        <v>0</v>
      </c>
      <c r="N87" s="48">
        <f t="shared" si="20"/>
        <v>0</v>
      </c>
      <c r="O87" s="48">
        <f t="shared" si="21"/>
        <v>0</v>
      </c>
      <c r="P87" s="49">
        <f t="shared" si="22"/>
        <v>0</v>
      </c>
    </row>
    <row r="88" spans="1:16" ht="20.399999999999999" x14ac:dyDescent="0.2">
      <c r="A88" s="38">
        <v>10</v>
      </c>
      <c r="B88" s="39"/>
      <c r="C88" s="103" t="s">
        <v>181</v>
      </c>
      <c r="D88" s="25" t="s">
        <v>99</v>
      </c>
      <c r="E88" s="102">
        <f>E84*0.25</f>
        <v>82.06</v>
      </c>
      <c r="F88" s="67"/>
      <c r="G88" s="64"/>
      <c r="H88" s="48"/>
      <c r="I88" s="64"/>
      <c r="J88" s="64">
        <f t="shared" si="24"/>
        <v>0</v>
      </c>
      <c r="K88" s="49">
        <f t="shared" si="17"/>
        <v>0</v>
      </c>
      <c r="L88" s="50">
        <f t="shared" si="18"/>
        <v>0</v>
      </c>
      <c r="M88" s="48">
        <f t="shared" si="19"/>
        <v>0</v>
      </c>
      <c r="N88" s="48">
        <f t="shared" si="20"/>
        <v>0</v>
      </c>
      <c r="O88" s="48">
        <f t="shared" si="21"/>
        <v>0</v>
      </c>
      <c r="P88" s="49">
        <f t="shared" si="22"/>
        <v>0</v>
      </c>
    </row>
    <row r="89" spans="1:16" ht="30.6" x14ac:dyDescent="0.2">
      <c r="A89" s="38">
        <v>11</v>
      </c>
      <c r="B89" s="39"/>
      <c r="C89" s="47" t="s">
        <v>200</v>
      </c>
      <c r="D89" s="25" t="s">
        <v>61</v>
      </c>
      <c r="E89" s="102">
        <f>E84</f>
        <v>328.22</v>
      </c>
      <c r="F89" s="67"/>
      <c r="G89" s="64"/>
      <c r="H89" s="48">
        <f t="shared" ref="H89" si="26">ROUND(F89*G89,2)</f>
        <v>0</v>
      </c>
      <c r="I89" s="64"/>
      <c r="J89" s="64">
        <f t="shared" si="24"/>
        <v>0</v>
      </c>
      <c r="K89" s="49">
        <f t="shared" si="17"/>
        <v>0</v>
      </c>
      <c r="L89" s="50">
        <f t="shared" si="18"/>
        <v>0</v>
      </c>
      <c r="M89" s="48">
        <f t="shared" si="19"/>
        <v>0</v>
      </c>
      <c r="N89" s="48">
        <f t="shared" si="20"/>
        <v>0</v>
      </c>
      <c r="O89" s="48">
        <f t="shared" si="21"/>
        <v>0</v>
      </c>
      <c r="P89" s="49">
        <f t="shared" si="22"/>
        <v>0</v>
      </c>
    </row>
    <row r="90" spans="1:16" ht="20.399999999999999" x14ac:dyDescent="0.2">
      <c r="A90" s="38">
        <v>12</v>
      </c>
      <c r="B90" s="39"/>
      <c r="C90" s="103" t="s">
        <v>183</v>
      </c>
      <c r="D90" s="25" t="s">
        <v>99</v>
      </c>
      <c r="E90" s="102">
        <f>E89*4</f>
        <v>1312.88</v>
      </c>
      <c r="F90" s="67"/>
      <c r="G90" s="64"/>
      <c r="H90" s="48"/>
      <c r="I90" s="64"/>
      <c r="J90" s="64">
        <f t="shared" si="24"/>
        <v>0</v>
      </c>
      <c r="K90" s="49">
        <f t="shared" si="17"/>
        <v>0</v>
      </c>
      <c r="L90" s="50">
        <f t="shared" si="18"/>
        <v>0</v>
      </c>
      <c r="M90" s="48">
        <f t="shared" si="19"/>
        <v>0</v>
      </c>
      <c r="N90" s="48">
        <f t="shared" si="20"/>
        <v>0</v>
      </c>
      <c r="O90" s="48">
        <f t="shared" si="21"/>
        <v>0</v>
      </c>
      <c r="P90" s="49">
        <f t="shared" si="22"/>
        <v>0</v>
      </c>
    </row>
    <row r="91" spans="1:16" x14ac:dyDescent="0.2">
      <c r="A91" s="38">
        <v>13</v>
      </c>
      <c r="B91" s="39"/>
      <c r="C91" s="103" t="s">
        <v>184</v>
      </c>
      <c r="D91" s="25" t="s">
        <v>75</v>
      </c>
      <c r="E91" s="102">
        <v>1</v>
      </c>
      <c r="F91" s="67"/>
      <c r="G91" s="64"/>
      <c r="H91" s="48"/>
      <c r="I91" s="64"/>
      <c r="J91" s="64">
        <f t="shared" si="24"/>
        <v>0</v>
      </c>
      <c r="K91" s="49">
        <f t="shared" si="17"/>
        <v>0</v>
      </c>
      <c r="L91" s="50">
        <f t="shared" si="18"/>
        <v>0</v>
      </c>
      <c r="M91" s="48">
        <f t="shared" si="19"/>
        <v>0</v>
      </c>
      <c r="N91" s="48">
        <f t="shared" si="20"/>
        <v>0</v>
      </c>
      <c r="O91" s="48">
        <f t="shared" si="21"/>
        <v>0</v>
      </c>
      <c r="P91" s="49">
        <f t="shared" si="22"/>
        <v>0</v>
      </c>
    </row>
    <row r="92" spans="1:16" ht="30.6" x14ac:dyDescent="0.2">
      <c r="A92" s="38">
        <v>14</v>
      </c>
      <c r="B92" s="39"/>
      <c r="C92" s="47" t="s">
        <v>201</v>
      </c>
      <c r="D92" s="25" t="s">
        <v>61</v>
      </c>
      <c r="E92" s="102">
        <f>E79</f>
        <v>225.28</v>
      </c>
      <c r="F92" s="67"/>
      <c r="G92" s="64"/>
      <c r="H92" s="48">
        <f t="shared" ref="H92" si="27">ROUND(F92*G92,2)</f>
        <v>0</v>
      </c>
      <c r="I92" s="64"/>
      <c r="J92" s="64">
        <f t="shared" si="24"/>
        <v>0</v>
      </c>
      <c r="K92" s="49">
        <f t="shared" si="17"/>
        <v>0</v>
      </c>
      <c r="L92" s="50">
        <f t="shared" si="18"/>
        <v>0</v>
      </c>
      <c r="M92" s="48">
        <f t="shared" si="19"/>
        <v>0</v>
      </c>
      <c r="N92" s="48">
        <f t="shared" si="20"/>
        <v>0</v>
      </c>
      <c r="O92" s="48">
        <f t="shared" si="21"/>
        <v>0</v>
      </c>
      <c r="P92" s="49">
        <f t="shared" si="22"/>
        <v>0</v>
      </c>
    </row>
    <row r="93" spans="1:16" ht="20.399999999999999" x14ac:dyDescent="0.2">
      <c r="A93" s="38">
        <v>15</v>
      </c>
      <c r="B93" s="39"/>
      <c r="C93" s="103" t="s">
        <v>195</v>
      </c>
      <c r="D93" s="25" t="s">
        <v>91</v>
      </c>
      <c r="E93" s="102">
        <f>E92*0.45*1.2</f>
        <v>121.65</v>
      </c>
      <c r="F93" s="67"/>
      <c r="G93" s="64"/>
      <c r="H93" s="48"/>
      <c r="I93" s="64"/>
      <c r="J93" s="64">
        <f t="shared" si="24"/>
        <v>0</v>
      </c>
      <c r="K93" s="49">
        <f t="shared" si="17"/>
        <v>0</v>
      </c>
      <c r="L93" s="50">
        <f t="shared" si="18"/>
        <v>0</v>
      </c>
      <c r="M93" s="48">
        <f t="shared" si="19"/>
        <v>0</v>
      </c>
      <c r="N93" s="48">
        <f t="shared" si="20"/>
        <v>0</v>
      </c>
      <c r="O93" s="48">
        <f t="shared" si="21"/>
        <v>0</v>
      </c>
      <c r="P93" s="49">
        <f t="shared" si="22"/>
        <v>0</v>
      </c>
    </row>
    <row r="94" spans="1:16" x14ac:dyDescent="0.2">
      <c r="A94" s="38">
        <v>16</v>
      </c>
      <c r="B94" s="39"/>
      <c r="C94" s="103" t="s">
        <v>184</v>
      </c>
      <c r="D94" s="25" t="s">
        <v>75</v>
      </c>
      <c r="E94" s="102">
        <v>1</v>
      </c>
      <c r="F94" s="67"/>
      <c r="G94" s="64"/>
      <c r="H94" s="48"/>
      <c r="I94" s="64"/>
      <c r="J94" s="64">
        <f t="shared" si="24"/>
        <v>0</v>
      </c>
      <c r="K94" s="49">
        <f t="shared" si="17"/>
        <v>0</v>
      </c>
      <c r="L94" s="50">
        <f t="shared" si="18"/>
        <v>0</v>
      </c>
      <c r="M94" s="48">
        <f t="shared" si="19"/>
        <v>0</v>
      </c>
      <c r="N94" s="48">
        <f t="shared" si="20"/>
        <v>0</v>
      </c>
      <c r="O94" s="48">
        <f t="shared" si="21"/>
        <v>0</v>
      </c>
      <c r="P94" s="49">
        <f t="shared" si="22"/>
        <v>0</v>
      </c>
    </row>
    <row r="95" spans="1:16" x14ac:dyDescent="0.2">
      <c r="A95" s="101">
        <v>6</v>
      </c>
      <c r="B95" s="39"/>
      <c r="C95" s="99" t="s">
        <v>202</v>
      </c>
      <c r="D95" s="25"/>
      <c r="E95" s="102"/>
      <c r="F95" s="67"/>
      <c r="G95" s="64"/>
      <c r="H95" s="48"/>
      <c r="I95" s="64"/>
      <c r="J95" s="64"/>
      <c r="K95" s="49">
        <f t="shared" si="17"/>
        <v>0</v>
      </c>
      <c r="L95" s="50">
        <f t="shared" si="18"/>
        <v>0</v>
      </c>
      <c r="M95" s="48">
        <f t="shared" si="19"/>
        <v>0</v>
      </c>
      <c r="N95" s="48">
        <f t="shared" si="20"/>
        <v>0</v>
      </c>
      <c r="O95" s="48">
        <f t="shared" si="21"/>
        <v>0</v>
      </c>
      <c r="P95" s="49">
        <f t="shared" si="22"/>
        <v>0</v>
      </c>
    </row>
    <row r="96" spans="1:16" ht="30.6" x14ac:dyDescent="0.2">
      <c r="A96" s="38">
        <v>1</v>
      </c>
      <c r="B96" s="39"/>
      <c r="C96" s="47" t="s">
        <v>203</v>
      </c>
      <c r="D96" s="25" t="s">
        <v>61</v>
      </c>
      <c r="E96" s="102">
        <v>256.7</v>
      </c>
      <c r="F96" s="67"/>
      <c r="G96" s="64"/>
      <c r="H96" s="48">
        <f t="shared" ref="H96" si="28">ROUND(F96*G96,2)</f>
        <v>0</v>
      </c>
      <c r="I96" s="64"/>
      <c r="J96" s="64">
        <f t="shared" ref="J96:J101" si="29">ROUND(H96*0.06,2)</f>
        <v>0</v>
      </c>
      <c r="K96" s="49">
        <f t="shared" si="17"/>
        <v>0</v>
      </c>
      <c r="L96" s="50">
        <f t="shared" si="18"/>
        <v>0</v>
      </c>
      <c r="M96" s="48">
        <f t="shared" si="19"/>
        <v>0</v>
      </c>
      <c r="N96" s="48">
        <f t="shared" si="20"/>
        <v>0</v>
      </c>
      <c r="O96" s="48">
        <f t="shared" si="21"/>
        <v>0</v>
      </c>
      <c r="P96" s="49">
        <f t="shared" si="22"/>
        <v>0</v>
      </c>
    </row>
    <row r="97" spans="1:16" x14ac:dyDescent="0.2">
      <c r="A97" s="38">
        <v>2</v>
      </c>
      <c r="B97" s="39"/>
      <c r="C97" s="103" t="s">
        <v>204</v>
      </c>
      <c r="D97" s="25" t="s">
        <v>61</v>
      </c>
      <c r="E97" s="102">
        <f>E96*1.1</f>
        <v>282.37</v>
      </c>
      <c r="F97" s="67"/>
      <c r="G97" s="64"/>
      <c r="H97" s="48"/>
      <c r="I97" s="64"/>
      <c r="J97" s="64">
        <f t="shared" si="29"/>
        <v>0</v>
      </c>
      <c r="K97" s="49">
        <f t="shared" si="17"/>
        <v>0</v>
      </c>
      <c r="L97" s="50">
        <f t="shared" si="18"/>
        <v>0</v>
      </c>
      <c r="M97" s="48">
        <f t="shared" si="19"/>
        <v>0</v>
      </c>
      <c r="N97" s="48">
        <f t="shared" si="20"/>
        <v>0</v>
      </c>
      <c r="O97" s="48">
        <f t="shared" si="21"/>
        <v>0</v>
      </c>
      <c r="P97" s="49">
        <f t="shared" si="22"/>
        <v>0</v>
      </c>
    </row>
    <row r="98" spans="1:16" x14ac:dyDescent="0.2">
      <c r="A98" s="38">
        <v>3</v>
      </c>
      <c r="B98" s="39"/>
      <c r="C98" s="103" t="s">
        <v>101</v>
      </c>
      <c r="D98" s="25" t="s">
        <v>99</v>
      </c>
      <c r="E98" s="102">
        <f>E96*6.5</f>
        <v>1668.55</v>
      </c>
      <c r="F98" s="67"/>
      <c r="G98" s="64"/>
      <c r="H98" s="48"/>
      <c r="I98" s="64"/>
      <c r="J98" s="64">
        <f t="shared" si="29"/>
        <v>0</v>
      </c>
      <c r="K98" s="49">
        <f t="shared" si="17"/>
        <v>0</v>
      </c>
      <c r="L98" s="50">
        <f t="shared" si="18"/>
        <v>0</v>
      </c>
      <c r="M98" s="48">
        <f t="shared" si="19"/>
        <v>0</v>
      </c>
      <c r="N98" s="48">
        <f t="shared" si="20"/>
        <v>0</v>
      </c>
      <c r="O98" s="48">
        <f t="shared" si="21"/>
        <v>0</v>
      </c>
      <c r="P98" s="49">
        <f t="shared" si="22"/>
        <v>0</v>
      </c>
    </row>
    <row r="99" spans="1:16" x14ac:dyDescent="0.2">
      <c r="A99" s="38">
        <v>4</v>
      </c>
      <c r="B99" s="39"/>
      <c r="C99" s="103" t="s">
        <v>178</v>
      </c>
      <c r="D99" s="25" t="s">
        <v>75</v>
      </c>
      <c r="E99" s="102">
        <v>1</v>
      </c>
      <c r="F99" s="67"/>
      <c r="G99" s="64"/>
      <c r="H99" s="48"/>
      <c r="I99" s="64"/>
      <c r="J99" s="64">
        <f t="shared" si="29"/>
        <v>0</v>
      </c>
      <c r="K99" s="49">
        <f t="shared" si="17"/>
        <v>0</v>
      </c>
      <c r="L99" s="50">
        <f t="shared" si="18"/>
        <v>0</v>
      </c>
      <c r="M99" s="48">
        <f t="shared" si="19"/>
        <v>0</v>
      </c>
      <c r="N99" s="48">
        <f t="shared" si="20"/>
        <v>0</v>
      </c>
      <c r="O99" s="48">
        <f t="shared" si="21"/>
        <v>0</v>
      </c>
      <c r="P99" s="49">
        <f t="shared" si="22"/>
        <v>0</v>
      </c>
    </row>
    <row r="100" spans="1:16" ht="20.399999999999999" x14ac:dyDescent="0.2">
      <c r="A100" s="38">
        <v>5</v>
      </c>
      <c r="B100" s="39"/>
      <c r="C100" s="47" t="s">
        <v>205</v>
      </c>
      <c r="D100" s="25" t="s">
        <v>61</v>
      </c>
      <c r="E100" s="102">
        <f>E96</f>
        <v>256.7</v>
      </c>
      <c r="F100" s="67"/>
      <c r="G100" s="64"/>
      <c r="H100" s="48">
        <f t="shared" ref="H100" si="30">ROUND(F100*G100,2)</f>
        <v>0</v>
      </c>
      <c r="I100" s="64"/>
      <c r="J100" s="64">
        <f t="shared" si="29"/>
        <v>0</v>
      </c>
      <c r="K100" s="49">
        <f t="shared" si="17"/>
        <v>0</v>
      </c>
      <c r="L100" s="50">
        <f t="shared" si="18"/>
        <v>0</v>
      </c>
      <c r="M100" s="48">
        <f t="shared" si="19"/>
        <v>0</v>
      </c>
      <c r="N100" s="48">
        <f t="shared" si="20"/>
        <v>0</v>
      </c>
      <c r="O100" s="48">
        <f t="shared" si="21"/>
        <v>0</v>
      </c>
      <c r="P100" s="49">
        <f t="shared" si="22"/>
        <v>0</v>
      </c>
    </row>
    <row r="101" spans="1:16" ht="20.399999999999999" x14ac:dyDescent="0.2">
      <c r="A101" s="38">
        <v>6</v>
      </c>
      <c r="B101" s="39"/>
      <c r="C101" s="103" t="s">
        <v>106</v>
      </c>
      <c r="D101" s="25" t="s">
        <v>61</v>
      </c>
      <c r="E101" s="102">
        <f>E100*1.25</f>
        <v>320.88</v>
      </c>
      <c r="F101" s="67"/>
      <c r="G101" s="64"/>
      <c r="H101" s="48"/>
      <c r="I101" s="64"/>
      <c r="J101" s="64">
        <f t="shared" si="29"/>
        <v>0</v>
      </c>
      <c r="K101" s="49">
        <f t="shared" si="17"/>
        <v>0</v>
      </c>
      <c r="L101" s="50">
        <f t="shared" si="18"/>
        <v>0</v>
      </c>
      <c r="M101" s="48">
        <f t="shared" si="19"/>
        <v>0</v>
      </c>
      <c r="N101" s="48">
        <f t="shared" si="20"/>
        <v>0</v>
      </c>
      <c r="O101" s="48">
        <f t="shared" si="21"/>
        <v>0</v>
      </c>
      <c r="P101" s="49">
        <f t="shared" si="22"/>
        <v>0</v>
      </c>
    </row>
    <row r="102" spans="1:16" ht="20.399999999999999" x14ac:dyDescent="0.2">
      <c r="A102" s="38">
        <v>7</v>
      </c>
      <c r="B102" s="39"/>
      <c r="C102" s="103" t="s">
        <v>206</v>
      </c>
      <c r="D102" s="25" t="s">
        <v>65</v>
      </c>
      <c r="E102" s="102">
        <f>1008*1.05</f>
        <v>1058.4000000000001</v>
      </c>
      <c r="F102" s="67"/>
      <c r="G102" s="64"/>
      <c r="H102" s="48"/>
      <c r="I102" s="64"/>
      <c r="J102" s="64"/>
      <c r="K102" s="49">
        <f t="shared" si="17"/>
        <v>0</v>
      </c>
      <c r="L102" s="50">
        <f t="shared" si="18"/>
        <v>0</v>
      </c>
      <c r="M102" s="48">
        <f t="shared" si="19"/>
        <v>0</v>
      </c>
      <c r="N102" s="48">
        <f t="shared" si="20"/>
        <v>0</v>
      </c>
      <c r="O102" s="48">
        <f t="shared" si="21"/>
        <v>0</v>
      </c>
      <c r="P102" s="49">
        <f t="shared" si="22"/>
        <v>0</v>
      </c>
    </row>
    <row r="103" spans="1:16" x14ac:dyDescent="0.2">
      <c r="A103" s="38">
        <v>8</v>
      </c>
      <c r="B103" s="39"/>
      <c r="C103" s="103" t="s">
        <v>101</v>
      </c>
      <c r="D103" s="25" t="s">
        <v>99</v>
      </c>
      <c r="E103" s="102">
        <f>E100*5</f>
        <v>1283.5</v>
      </c>
      <c r="F103" s="67"/>
      <c r="G103" s="64"/>
      <c r="H103" s="48"/>
      <c r="I103" s="64"/>
      <c r="J103" s="64">
        <f t="shared" ref="J103:J111" si="31">ROUND(H103*0.06,2)</f>
        <v>0</v>
      </c>
      <c r="K103" s="49">
        <f t="shared" si="17"/>
        <v>0</v>
      </c>
      <c r="L103" s="50">
        <f t="shared" si="18"/>
        <v>0</v>
      </c>
      <c r="M103" s="48">
        <f t="shared" si="19"/>
        <v>0</v>
      </c>
      <c r="N103" s="48">
        <f t="shared" si="20"/>
        <v>0</v>
      </c>
      <c r="O103" s="48">
        <f t="shared" si="21"/>
        <v>0</v>
      </c>
      <c r="P103" s="49">
        <f t="shared" si="22"/>
        <v>0</v>
      </c>
    </row>
    <row r="104" spans="1:16" x14ac:dyDescent="0.2">
      <c r="A104" s="38">
        <v>9</v>
      </c>
      <c r="B104" s="39"/>
      <c r="C104" s="103" t="s">
        <v>180</v>
      </c>
      <c r="D104" s="25" t="s">
        <v>75</v>
      </c>
      <c r="E104" s="102">
        <v>1</v>
      </c>
      <c r="F104" s="67"/>
      <c r="G104" s="64"/>
      <c r="H104" s="48"/>
      <c r="I104" s="64"/>
      <c r="J104" s="64">
        <f t="shared" si="31"/>
        <v>0</v>
      </c>
      <c r="K104" s="49">
        <f t="shared" si="17"/>
        <v>0</v>
      </c>
      <c r="L104" s="50">
        <f t="shared" si="18"/>
        <v>0</v>
      </c>
      <c r="M104" s="48">
        <f t="shared" si="19"/>
        <v>0</v>
      </c>
      <c r="N104" s="48">
        <f t="shared" si="20"/>
        <v>0</v>
      </c>
      <c r="O104" s="48">
        <f t="shared" si="21"/>
        <v>0</v>
      </c>
      <c r="P104" s="49">
        <f t="shared" si="22"/>
        <v>0</v>
      </c>
    </row>
    <row r="105" spans="1:16" ht="20.399999999999999" x14ac:dyDescent="0.2">
      <c r="A105" s="38">
        <v>10</v>
      </c>
      <c r="B105" s="39"/>
      <c r="C105" s="103" t="s">
        <v>181</v>
      </c>
      <c r="D105" s="25" t="s">
        <v>99</v>
      </c>
      <c r="E105" s="102">
        <f>E100*0.25</f>
        <v>64.180000000000007</v>
      </c>
      <c r="F105" s="67"/>
      <c r="G105" s="64"/>
      <c r="H105" s="48"/>
      <c r="I105" s="64"/>
      <c r="J105" s="64">
        <f t="shared" si="31"/>
        <v>0</v>
      </c>
      <c r="K105" s="49">
        <f t="shared" si="17"/>
        <v>0</v>
      </c>
      <c r="L105" s="50">
        <f t="shared" si="18"/>
        <v>0</v>
      </c>
      <c r="M105" s="48">
        <f t="shared" si="19"/>
        <v>0</v>
      </c>
      <c r="N105" s="48">
        <f t="shared" si="20"/>
        <v>0</v>
      </c>
      <c r="O105" s="48">
        <f t="shared" si="21"/>
        <v>0</v>
      </c>
      <c r="P105" s="49">
        <f t="shared" si="22"/>
        <v>0</v>
      </c>
    </row>
    <row r="106" spans="1:16" x14ac:dyDescent="0.2">
      <c r="A106" s="38">
        <v>11</v>
      </c>
      <c r="B106" s="39"/>
      <c r="C106" s="47" t="s">
        <v>207</v>
      </c>
      <c r="D106" s="25" t="s">
        <v>61</v>
      </c>
      <c r="E106" s="102">
        <v>196</v>
      </c>
      <c r="F106" s="67"/>
      <c r="G106" s="64"/>
      <c r="H106" s="48">
        <f t="shared" ref="H106" si="32">ROUND(F106*G106,2)</f>
        <v>0</v>
      </c>
      <c r="I106" s="64"/>
      <c r="J106" s="64">
        <f t="shared" si="31"/>
        <v>0</v>
      </c>
      <c r="K106" s="49">
        <f t="shared" si="17"/>
        <v>0</v>
      </c>
      <c r="L106" s="50">
        <f t="shared" si="18"/>
        <v>0</v>
      </c>
      <c r="M106" s="48">
        <f t="shared" si="19"/>
        <v>0</v>
      </c>
      <c r="N106" s="48">
        <f t="shared" si="20"/>
        <v>0</v>
      </c>
      <c r="O106" s="48">
        <f t="shared" si="21"/>
        <v>0</v>
      </c>
      <c r="P106" s="49">
        <f t="shared" si="22"/>
        <v>0</v>
      </c>
    </row>
    <row r="107" spans="1:16" ht="20.399999999999999" x14ac:dyDescent="0.2">
      <c r="A107" s="38">
        <v>12</v>
      </c>
      <c r="B107" s="39"/>
      <c r="C107" s="103" t="s">
        <v>183</v>
      </c>
      <c r="D107" s="25" t="s">
        <v>99</v>
      </c>
      <c r="E107" s="102">
        <f>E106*4</f>
        <v>784</v>
      </c>
      <c r="F107" s="67"/>
      <c r="G107" s="64"/>
      <c r="H107" s="48"/>
      <c r="I107" s="64"/>
      <c r="J107" s="64">
        <f t="shared" si="31"/>
        <v>0</v>
      </c>
      <c r="K107" s="49">
        <f t="shared" si="17"/>
        <v>0</v>
      </c>
      <c r="L107" s="50">
        <f t="shared" si="18"/>
        <v>0</v>
      </c>
      <c r="M107" s="48">
        <f t="shared" si="19"/>
        <v>0</v>
      </c>
      <c r="N107" s="48">
        <f t="shared" si="20"/>
        <v>0</v>
      </c>
      <c r="O107" s="48">
        <f t="shared" si="21"/>
        <v>0</v>
      </c>
      <c r="P107" s="49">
        <f t="shared" si="22"/>
        <v>0</v>
      </c>
    </row>
    <row r="108" spans="1:16" x14ac:dyDescent="0.2">
      <c r="A108" s="38">
        <v>13</v>
      </c>
      <c r="B108" s="39"/>
      <c r="C108" s="103" t="s">
        <v>184</v>
      </c>
      <c r="D108" s="25" t="s">
        <v>75</v>
      </c>
      <c r="E108" s="102">
        <v>1</v>
      </c>
      <c r="F108" s="67"/>
      <c r="G108" s="64"/>
      <c r="H108" s="48"/>
      <c r="I108" s="64"/>
      <c r="J108" s="64">
        <f t="shared" si="31"/>
        <v>0</v>
      </c>
      <c r="K108" s="49">
        <f t="shared" si="17"/>
        <v>0</v>
      </c>
      <c r="L108" s="50">
        <f t="shared" si="18"/>
        <v>0</v>
      </c>
      <c r="M108" s="48">
        <f t="shared" si="19"/>
        <v>0</v>
      </c>
      <c r="N108" s="48">
        <f t="shared" si="20"/>
        <v>0</v>
      </c>
      <c r="O108" s="48">
        <f t="shared" si="21"/>
        <v>0</v>
      </c>
      <c r="P108" s="49">
        <f t="shared" si="22"/>
        <v>0</v>
      </c>
    </row>
    <row r="109" spans="1:16" ht="20.399999999999999" x14ac:dyDescent="0.2">
      <c r="A109" s="38">
        <v>14</v>
      </c>
      <c r="B109" s="39"/>
      <c r="C109" s="47" t="s">
        <v>208</v>
      </c>
      <c r="D109" s="25" t="s">
        <v>61</v>
      </c>
      <c r="E109" s="102">
        <f>E106</f>
        <v>196</v>
      </c>
      <c r="F109" s="67"/>
      <c r="G109" s="64"/>
      <c r="H109" s="48">
        <f t="shared" ref="H109" si="33">ROUND(F109*G109,2)</f>
        <v>0</v>
      </c>
      <c r="I109" s="64"/>
      <c r="J109" s="64">
        <f t="shared" si="31"/>
        <v>0</v>
      </c>
      <c r="K109" s="49">
        <f t="shared" si="17"/>
        <v>0</v>
      </c>
      <c r="L109" s="50">
        <f t="shared" si="18"/>
        <v>0</v>
      </c>
      <c r="M109" s="48">
        <f t="shared" si="19"/>
        <v>0</v>
      </c>
      <c r="N109" s="48">
        <f t="shared" si="20"/>
        <v>0</v>
      </c>
      <c r="O109" s="48">
        <f t="shared" si="21"/>
        <v>0</v>
      </c>
      <c r="P109" s="49">
        <f t="shared" si="22"/>
        <v>0</v>
      </c>
    </row>
    <row r="110" spans="1:16" ht="20.399999999999999" x14ac:dyDescent="0.2">
      <c r="A110" s="38">
        <v>15</v>
      </c>
      <c r="B110" s="39"/>
      <c r="C110" s="103" t="s">
        <v>195</v>
      </c>
      <c r="D110" s="25" t="s">
        <v>91</v>
      </c>
      <c r="E110" s="102">
        <f>E109*0.45*1.2</f>
        <v>105.84</v>
      </c>
      <c r="F110" s="67"/>
      <c r="G110" s="64"/>
      <c r="H110" s="48"/>
      <c r="I110" s="64"/>
      <c r="J110" s="64">
        <f t="shared" si="31"/>
        <v>0</v>
      </c>
      <c r="K110" s="49">
        <f t="shared" si="17"/>
        <v>0</v>
      </c>
      <c r="L110" s="50">
        <f t="shared" si="18"/>
        <v>0</v>
      </c>
      <c r="M110" s="48">
        <f t="shared" si="19"/>
        <v>0</v>
      </c>
      <c r="N110" s="48">
        <f t="shared" si="20"/>
        <v>0</v>
      </c>
      <c r="O110" s="48">
        <f t="shared" si="21"/>
        <v>0</v>
      </c>
      <c r="P110" s="49">
        <f t="shared" si="22"/>
        <v>0</v>
      </c>
    </row>
    <row r="111" spans="1:16" x14ac:dyDescent="0.2">
      <c r="A111" s="38">
        <v>16</v>
      </c>
      <c r="B111" s="39"/>
      <c r="C111" s="103" t="s">
        <v>184</v>
      </c>
      <c r="D111" s="25" t="s">
        <v>75</v>
      </c>
      <c r="E111" s="102">
        <v>1</v>
      </c>
      <c r="F111" s="67"/>
      <c r="G111" s="64"/>
      <c r="H111" s="48"/>
      <c r="I111" s="64"/>
      <c r="J111" s="64">
        <f t="shared" si="31"/>
        <v>0</v>
      </c>
      <c r="K111" s="49">
        <f t="shared" si="17"/>
        <v>0</v>
      </c>
      <c r="L111" s="50">
        <f t="shared" si="18"/>
        <v>0</v>
      </c>
      <c r="M111" s="48">
        <f t="shared" si="19"/>
        <v>0</v>
      </c>
      <c r="N111" s="48">
        <f t="shared" si="20"/>
        <v>0</v>
      </c>
      <c r="O111" s="48">
        <f t="shared" si="21"/>
        <v>0</v>
      </c>
      <c r="P111" s="49">
        <f t="shared" si="22"/>
        <v>0</v>
      </c>
    </row>
    <row r="112" spans="1:16" x14ac:dyDescent="0.2">
      <c r="A112" s="101">
        <v>7</v>
      </c>
      <c r="B112" s="39"/>
      <c r="C112" s="99" t="s">
        <v>209</v>
      </c>
      <c r="D112" s="25"/>
      <c r="E112" s="102"/>
      <c r="F112" s="67"/>
      <c r="G112" s="64"/>
      <c r="H112" s="48"/>
      <c r="I112" s="64"/>
      <c r="J112" s="64"/>
      <c r="K112" s="49">
        <f t="shared" si="17"/>
        <v>0</v>
      </c>
      <c r="L112" s="50">
        <f t="shared" si="18"/>
        <v>0</v>
      </c>
      <c r="M112" s="48">
        <f t="shared" si="19"/>
        <v>0</v>
      </c>
      <c r="N112" s="48">
        <f t="shared" si="20"/>
        <v>0</v>
      </c>
      <c r="O112" s="48">
        <f t="shared" si="21"/>
        <v>0</v>
      </c>
      <c r="P112" s="49">
        <f t="shared" si="22"/>
        <v>0</v>
      </c>
    </row>
    <row r="113" spans="1:16" ht="20.399999999999999" x14ac:dyDescent="0.2">
      <c r="A113" s="38">
        <v>1</v>
      </c>
      <c r="B113" s="39"/>
      <c r="C113" s="47" t="s">
        <v>210</v>
      </c>
      <c r="D113" s="25" t="s">
        <v>63</v>
      </c>
      <c r="E113" s="102">
        <v>180.09</v>
      </c>
      <c r="F113" s="67"/>
      <c r="G113" s="64"/>
      <c r="H113" s="48">
        <f t="shared" ref="H113" si="34">ROUND(F113*G113,2)</f>
        <v>0</v>
      </c>
      <c r="I113" s="64"/>
      <c r="J113" s="64">
        <f t="shared" ref="J113:J123" si="35">ROUND(H113*0.06,2)</f>
        <v>0</v>
      </c>
      <c r="K113" s="49">
        <f t="shared" si="17"/>
        <v>0</v>
      </c>
      <c r="L113" s="50">
        <f t="shared" si="18"/>
        <v>0</v>
      </c>
      <c r="M113" s="48">
        <f t="shared" si="19"/>
        <v>0</v>
      </c>
      <c r="N113" s="48">
        <f t="shared" si="20"/>
        <v>0</v>
      </c>
      <c r="O113" s="48">
        <f t="shared" si="21"/>
        <v>0</v>
      </c>
      <c r="P113" s="49">
        <f t="shared" si="22"/>
        <v>0</v>
      </c>
    </row>
    <row r="114" spans="1:16" ht="20.399999999999999" x14ac:dyDescent="0.2">
      <c r="A114" s="38">
        <v>2</v>
      </c>
      <c r="B114" s="39"/>
      <c r="C114" s="103" t="s">
        <v>143</v>
      </c>
      <c r="D114" s="25" t="s">
        <v>63</v>
      </c>
      <c r="E114" s="102">
        <f>E113*1.2</f>
        <v>216.11</v>
      </c>
      <c r="F114" s="67"/>
      <c r="G114" s="64"/>
      <c r="H114" s="48"/>
      <c r="I114" s="64"/>
      <c r="J114" s="64">
        <f t="shared" si="35"/>
        <v>0</v>
      </c>
      <c r="K114" s="49">
        <f t="shared" si="17"/>
        <v>0</v>
      </c>
      <c r="L114" s="50">
        <f t="shared" si="18"/>
        <v>0</v>
      </c>
      <c r="M114" s="48">
        <f t="shared" si="19"/>
        <v>0</v>
      </c>
      <c r="N114" s="48">
        <f t="shared" si="20"/>
        <v>0</v>
      </c>
      <c r="O114" s="48">
        <f t="shared" si="21"/>
        <v>0</v>
      </c>
      <c r="P114" s="49">
        <f t="shared" si="22"/>
        <v>0</v>
      </c>
    </row>
    <row r="115" spans="1:16" ht="20.399999999999999" x14ac:dyDescent="0.2">
      <c r="A115" s="38">
        <v>3</v>
      </c>
      <c r="B115" s="39"/>
      <c r="C115" s="47" t="s">
        <v>211</v>
      </c>
      <c r="D115" s="25" t="s">
        <v>63</v>
      </c>
      <c r="E115" s="102">
        <v>32.020000000000003</v>
      </c>
      <c r="F115" s="67"/>
      <c r="G115" s="64"/>
      <c r="H115" s="48">
        <f t="shared" ref="H115:H121" si="36">ROUND(F115*G115,2)</f>
        <v>0</v>
      </c>
      <c r="I115" s="64"/>
      <c r="J115" s="64">
        <f t="shared" si="35"/>
        <v>0</v>
      </c>
      <c r="K115" s="49">
        <f t="shared" si="17"/>
        <v>0</v>
      </c>
      <c r="L115" s="50">
        <f t="shared" si="18"/>
        <v>0</v>
      </c>
      <c r="M115" s="48">
        <f t="shared" si="19"/>
        <v>0</v>
      </c>
      <c r="N115" s="48">
        <f t="shared" si="20"/>
        <v>0</v>
      </c>
      <c r="O115" s="48">
        <f t="shared" si="21"/>
        <v>0</v>
      </c>
      <c r="P115" s="49">
        <f t="shared" si="22"/>
        <v>0</v>
      </c>
    </row>
    <row r="116" spans="1:16" x14ac:dyDescent="0.2">
      <c r="A116" s="38">
        <v>4</v>
      </c>
      <c r="B116" s="39"/>
      <c r="C116" s="103" t="s">
        <v>144</v>
      </c>
      <c r="D116" s="25" t="s">
        <v>63</v>
      </c>
      <c r="E116" s="102">
        <f>E115*1.2</f>
        <v>38.42</v>
      </c>
      <c r="F116" s="67"/>
      <c r="G116" s="64"/>
      <c r="H116" s="48"/>
      <c r="I116" s="64"/>
      <c r="J116" s="64">
        <f t="shared" si="35"/>
        <v>0</v>
      </c>
      <c r="K116" s="49">
        <f t="shared" si="17"/>
        <v>0</v>
      </c>
      <c r="L116" s="50">
        <f t="shared" si="18"/>
        <v>0</v>
      </c>
      <c r="M116" s="48">
        <f t="shared" si="19"/>
        <v>0</v>
      </c>
      <c r="N116" s="48">
        <f t="shared" si="20"/>
        <v>0</v>
      </c>
      <c r="O116" s="48">
        <f t="shared" si="21"/>
        <v>0</v>
      </c>
      <c r="P116" s="49">
        <f t="shared" si="22"/>
        <v>0</v>
      </c>
    </row>
    <row r="117" spans="1:16" ht="20.399999999999999" x14ac:dyDescent="0.2">
      <c r="A117" s="38">
        <v>5</v>
      </c>
      <c r="B117" s="39"/>
      <c r="C117" s="47" t="s">
        <v>212</v>
      </c>
      <c r="D117" s="25" t="s">
        <v>63</v>
      </c>
      <c r="E117" s="102">
        <v>4.58</v>
      </c>
      <c r="F117" s="67"/>
      <c r="G117" s="64"/>
      <c r="H117" s="48">
        <f t="shared" si="36"/>
        <v>0</v>
      </c>
      <c r="I117" s="64"/>
      <c r="J117" s="64">
        <f t="shared" si="35"/>
        <v>0</v>
      </c>
      <c r="K117" s="49">
        <f t="shared" si="17"/>
        <v>0</v>
      </c>
      <c r="L117" s="50">
        <f t="shared" si="18"/>
        <v>0</v>
      </c>
      <c r="M117" s="48">
        <f t="shared" si="19"/>
        <v>0</v>
      </c>
      <c r="N117" s="48">
        <f t="shared" si="20"/>
        <v>0</v>
      </c>
      <c r="O117" s="48">
        <f t="shared" si="21"/>
        <v>0</v>
      </c>
      <c r="P117" s="49">
        <f t="shared" si="22"/>
        <v>0</v>
      </c>
    </row>
    <row r="118" spans="1:16" ht="20.399999999999999" x14ac:dyDescent="0.2">
      <c r="A118" s="38">
        <v>6</v>
      </c>
      <c r="B118" s="39"/>
      <c r="C118" s="103" t="s">
        <v>145</v>
      </c>
      <c r="D118" s="25" t="s">
        <v>63</v>
      </c>
      <c r="E118" s="102">
        <f>E117*1.2</f>
        <v>5.5</v>
      </c>
      <c r="F118" s="67"/>
      <c r="G118" s="64"/>
      <c r="H118" s="48"/>
      <c r="I118" s="64"/>
      <c r="J118" s="64">
        <f t="shared" si="35"/>
        <v>0</v>
      </c>
      <c r="K118" s="49">
        <f t="shared" si="17"/>
        <v>0</v>
      </c>
      <c r="L118" s="50">
        <f t="shared" si="18"/>
        <v>0</v>
      </c>
      <c r="M118" s="48">
        <f t="shared" si="19"/>
        <v>0</v>
      </c>
      <c r="N118" s="48">
        <f t="shared" si="20"/>
        <v>0</v>
      </c>
      <c r="O118" s="48">
        <f t="shared" si="21"/>
        <v>0</v>
      </c>
      <c r="P118" s="49">
        <f t="shared" si="22"/>
        <v>0</v>
      </c>
    </row>
    <row r="119" spans="1:16" x14ac:dyDescent="0.2">
      <c r="A119" s="38">
        <v>7</v>
      </c>
      <c r="B119" s="39"/>
      <c r="C119" s="47" t="s">
        <v>213</v>
      </c>
      <c r="D119" s="25" t="s">
        <v>61</v>
      </c>
      <c r="E119" s="102">
        <v>95.45</v>
      </c>
      <c r="F119" s="67"/>
      <c r="G119" s="64"/>
      <c r="H119" s="48">
        <f t="shared" si="36"/>
        <v>0</v>
      </c>
      <c r="I119" s="64"/>
      <c r="J119" s="64">
        <f t="shared" si="35"/>
        <v>0</v>
      </c>
      <c r="K119" s="49">
        <f t="shared" si="17"/>
        <v>0</v>
      </c>
      <c r="L119" s="50">
        <f t="shared" si="18"/>
        <v>0</v>
      </c>
      <c r="M119" s="48">
        <f t="shared" si="19"/>
        <v>0</v>
      </c>
      <c r="N119" s="48">
        <f t="shared" si="20"/>
        <v>0</v>
      </c>
      <c r="O119" s="48">
        <f t="shared" si="21"/>
        <v>0</v>
      </c>
      <c r="P119" s="49">
        <f t="shared" si="22"/>
        <v>0</v>
      </c>
    </row>
    <row r="120" spans="1:16" x14ac:dyDescent="0.2">
      <c r="A120" s="38">
        <v>8</v>
      </c>
      <c r="B120" s="39"/>
      <c r="C120" s="103" t="s">
        <v>146</v>
      </c>
      <c r="D120" s="25" t="s">
        <v>61</v>
      </c>
      <c r="E120" s="102">
        <f>E119*1.1</f>
        <v>105</v>
      </c>
      <c r="F120" s="67"/>
      <c r="G120" s="64"/>
      <c r="H120" s="48"/>
      <c r="I120" s="64"/>
      <c r="J120" s="64">
        <f t="shared" si="35"/>
        <v>0</v>
      </c>
      <c r="K120" s="49">
        <f t="shared" si="17"/>
        <v>0</v>
      </c>
      <c r="L120" s="50">
        <f t="shared" si="18"/>
        <v>0</v>
      </c>
      <c r="M120" s="48">
        <f t="shared" si="19"/>
        <v>0</v>
      </c>
      <c r="N120" s="48">
        <f t="shared" si="20"/>
        <v>0</v>
      </c>
      <c r="O120" s="48">
        <f t="shared" si="21"/>
        <v>0</v>
      </c>
      <c r="P120" s="49">
        <f t="shared" si="22"/>
        <v>0</v>
      </c>
    </row>
    <row r="121" spans="1:16" x14ac:dyDescent="0.2">
      <c r="A121" s="38">
        <v>9</v>
      </c>
      <c r="B121" s="39"/>
      <c r="C121" s="47" t="s">
        <v>214</v>
      </c>
      <c r="D121" s="25" t="s">
        <v>65</v>
      </c>
      <c r="E121" s="102">
        <v>200</v>
      </c>
      <c r="F121" s="67"/>
      <c r="G121" s="64"/>
      <c r="H121" s="48">
        <f t="shared" si="36"/>
        <v>0</v>
      </c>
      <c r="I121" s="64"/>
      <c r="J121" s="64">
        <f t="shared" si="35"/>
        <v>0</v>
      </c>
      <c r="K121" s="49">
        <f t="shared" si="17"/>
        <v>0</v>
      </c>
      <c r="L121" s="50">
        <f t="shared" si="18"/>
        <v>0</v>
      </c>
      <c r="M121" s="48">
        <f t="shared" si="19"/>
        <v>0</v>
      </c>
      <c r="N121" s="48">
        <f t="shared" si="20"/>
        <v>0</v>
      </c>
      <c r="O121" s="48">
        <f t="shared" si="21"/>
        <v>0</v>
      </c>
      <c r="P121" s="49">
        <f t="shared" si="22"/>
        <v>0</v>
      </c>
    </row>
    <row r="122" spans="1:16" x14ac:dyDescent="0.2">
      <c r="A122" s="38">
        <v>10</v>
      </c>
      <c r="B122" s="39"/>
      <c r="C122" s="103" t="s">
        <v>147</v>
      </c>
      <c r="D122" s="25" t="s">
        <v>63</v>
      </c>
      <c r="E122" s="102">
        <f>E121*0.04</f>
        <v>8</v>
      </c>
      <c r="F122" s="67"/>
      <c r="G122" s="64"/>
      <c r="H122" s="48"/>
      <c r="I122" s="64"/>
      <c r="J122" s="64">
        <f t="shared" si="35"/>
        <v>0</v>
      </c>
      <c r="K122" s="49">
        <f t="shared" si="17"/>
        <v>0</v>
      </c>
      <c r="L122" s="50">
        <f t="shared" si="18"/>
        <v>0</v>
      </c>
      <c r="M122" s="48">
        <f t="shared" si="19"/>
        <v>0</v>
      </c>
      <c r="N122" s="48">
        <f t="shared" si="20"/>
        <v>0</v>
      </c>
      <c r="O122" s="48">
        <f t="shared" si="21"/>
        <v>0</v>
      </c>
      <c r="P122" s="49">
        <f t="shared" si="22"/>
        <v>0</v>
      </c>
    </row>
    <row r="123" spans="1:16" x14ac:dyDescent="0.2">
      <c r="A123" s="38">
        <v>11</v>
      </c>
      <c r="B123" s="39"/>
      <c r="C123" s="103" t="s">
        <v>148</v>
      </c>
      <c r="D123" s="25" t="s">
        <v>65</v>
      </c>
      <c r="E123" s="102">
        <f>E121*1.1</f>
        <v>220</v>
      </c>
      <c r="F123" s="67"/>
      <c r="G123" s="64"/>
      <c r="H123" s="48"/>
      <c r="I123" s="64"/>
      <c r="J123" s="64">
        <f t="shared" si="35"/>
        <v>0</v>
      </c>
      <c r="K123" s="49">
        <f t="shared" si="17"/>
        <v>0</v>
      </c>
      <c r="L123" s="50">
        <f t="shared" si="18"/>
        <v>0</v>
      </c>
      <c r="M123" s="48">
        <f t="shared" si="19"/>
        <v>0</v>
      </c>
      <c r="N123" s="48">
        <f t="shared" si="20"/>
        <v>0</v>
      </c>
      <c r="O123" s="48">
        <f t="shared" si="21"/>
        <v>0</v>
      </c>
      <c r="P123" s="49">
        <f t="shared" si="22"/>
        <v>0</v>
      </c>
    </row>
    <row r="124" spans="1:16" x14ac:dyDescent="0.2">
      <c r="A124" s="104">
        <v>8</v>
      </c>
      <c r="B124" s="105"/>
      <c r="C124" s="99" t="s">
        <v>215</v>
      </c>
      <c r="D124" s="25"/>
      <c r="E124" s="102"/>
      <c r="F124" s="67"/>
      <c r="G124" s="64"/>
      <c r="H124" s="48"/>
      <c r="I124" s="64"/>
      <c r="J124" s="64"/>
      <c r="K124" s="49">
        <f t="shared" si="17"/>
        <v>0</v>
      </c>
      <c r="L124" s="50">
        <f t="shared" si="18"/>
        <v>0</v>
      </c>
      <c r="M124" s="48">
        <f t="shared" si="19"/>
        <v>0</v>
      </c>
      <c r="N124" s="48">
        <f t="shared" si="20"/>
        <v>0</v>
      </c>
      <c r="O124" s="48">
        <f t="shared" si="21"/>
        <v>0</v>
      </c>
      <c r="P124" s="49">
        <f t="shared" si="22"/>
        <v>0</v>
      </c>
    </row>
    <row r="125" spans="1:16" x14ac:dyDescent="0.2">
      <c r="A125" s="38">
        <v>1</v>
      </c>
      <c r="B125" s="39"/>
      <c r="C125" s="47" t="s">
        <v>216</v>
      </c>
      <c r="D125" s="25" t="s">
        <v>63</v>
      </c>
      <c r="E125" s="102">
        <v>6.9</v>
      </c>
      <c r="F125" s="67"/>
      <c r="G125" s="64"/>
      <c r="H125" s="48">
        <f t="shared" ref="H125" si="37">ROUND(F125*G125,2)</f>
        <v>0</v>
      </c>
      <c r="I125" s="64"/>
      <c r="J125" s="64">
        <f t="shared" ref="J125:J151" si="38">ROUND(H125*0.06,2)</f>
        <v>0</v>
      </c>
      <c r="K125" s="49">
        <f t="shared" si="17"/>
        <v>0</v>
      </c>
      <c r="L125" s="50">
        <f t="shared" si="18"/>
        <v>0</v>
      </c>
      <c r="M125" s="48">
        <f t="shared" si="19"/>
        <v>0</v>
      </c>
      <c r="N125" s="48">
        <f t="shared" si="20"/>
        <v>0</v>
      </c>
      <c r="O125" s="48">
        <f t="shared" si="21"/>
        <v>0</v>
      </c>
      <c r="P125" s="49">
        <f t="shared" si="22"/>
        <v>0</v>
      </c>
    </row>
    <row r="126" spans="1:16" x14ac:dyDescent="0.2">
      <c r="A126" s="38">
        <v>2</v>
      </c>
      <c r="B126" s="39"/>
      <c r="C126" s="103" t="s">
        <v>230</v>
      </c>
      <c r="D126" s="25" t="s">
        <v>63</v>
      </c>
      <c r="E126" s="102">
        <v>3.95</v>
      </c>
      <c r="F126" s="67"/>
      <c r="G126" s="64"/>
      <c r="H126" s="48"/>
      <c r="I126" s="64"/>
      <c r="J126" s="64">
        <f t="shared" si="38"/>
        <v>0</v>
      </c>
      <c r="K126" s="49">
        <f t="shared" si="17"/>
        <v>0</v>
      </c>
      <c r="L126" s="50">
        <f t="shared" si="18"/>
        <v>0</v>
      </c>
      <c r="M126" s="48">
        <f t="shared" si="19"/>
        <v>0</v>
      </c>
      <c r="N126" s="48">
        <f t="shared" si="20"/>
        <v>0</v>
      </c>
      <c r="O126" s="48">
        <f t="shared" si="21"/>
        <v>0</v>
      </c>
      <c r="P126" s="49">
        <f t="shared" si="22"/>
        <v>0</v>
      </c>
    </row>
    <row r="127" spans="1:16" x14ac:dyDescent="0.2">
      <c r="A127" s="38">
        <v>3</v>
      </c>
      <c r="B127" s="39"/>
      <c r="C127" s="103" t="s">
        <v>231</v>
      </c>
      <c r="D127" s="25" t="s">
        <v>63</v>
      </c>
      <c r="E127" s="102">
        <v>1.79</v>
      </c>
      <c r="F127" s="67"/>
      <c r="G127" s="64"/>
      <c r="H127" s="48"/>
      <c r="I127" s="64"/>
      <c r="J127" s="64">
        <f t="shared" si="38"/>
        <v>0</v>
      </c>
      <c r="K127" s="49">
        <f t="shared" si="17"/>
        <v>0</v>
      </c>
      <c r="L127" s="50">
        <f t="shared" si="18"/>
        <v>0</v>
      </c>
      <c r="M127" s="48">
        <f t="shared" si="19"/>
        <v>0</v>
      </c>
      <c r="N127" s="48">
        <f t="shared" si="20"/>
        <v>0</v>
      </c>
      <c r="O127" s="48">
        <f t="shared" si="21"/>
        <v>0</v>
      </c>
      <c r="P127" s="49">
        <f t="shared" si="22"/>
        <v>0</v>
      </c>
    </row>
    <row r="128" spans="1:16" x14ac:dyDescent="0.2">
      <c r="A128" s="38">
        <v>4</v>
      </c>
      <c r="B128" s="39"/>
      <c r="C128" s="103" t="s">
        <v>231</v>
      </c>
      <c r="D128" s="25" t="s">
        <v>63</v>
      </c>
      <c r="E128" s="102">
        <v>2.1800000000000002</v>
      </c>
      <c r="F128" s="67"/>
      <c r="G128" s="64"/>
      <c r="H128" s="48"/>
      <c r="I128" s="64"/>
      <c r="J128" s="64">
        <f t="shared" si="38"/>
        <v>0</v>
      </c>
      <c r="K128" s="49">
        <f t="shared" si="17"/>
        <v>0</v>
      </c>
      <c r="L128" s="50">
        <f t="shared" si="18"/>
        <v>0</v>
      </c>
      <c r="M128" s="48">
        <f t="shared" si="19"/>
        <v>0</v>
      </c>
      <c r="N128" s="48">
        <f t="shared" si="20"/>
        <v>0</v>
      </c>
      <c r="O128" s="48">
        <f t="shared" si="21"/>
        <v>0</v>
      </c>
      <c r="P128" s="49">
        <f t="shared" si="22"/>
        <v>0</v>
      </c>
    </row>
    <row r="129" spans="1:16" x14ac:dyDescent="0.2">
      <c r="A129" s="38">
        <v>5</v>
      </c>
      <c r="B129" s="39"/>
      <c r="C129" s="103" t="s">
        <v>74</v>
      </c>
      <c r="D129" s="25" t="s">
        <v>75</v>
      </c>
      <c r="E129" s="102">
        <v>1</v>
      </c>
      <c r="F129" s="67"/>
      <c r="G129" s="64"/>
      <c r="H129" s="48"/>
      <c r="I129" s="64"/>
      <c r="J129" s="64">
        <f t="shared" si="38"/>
        <v>0</v>
      </c>
      <c r="K129" s="49">
        <f t="shared" ref="K129:K163" si="39">SUM(H129:J129)</f>
        <v>0</v>
      </c>
      <c r="L129" s="50">
        <f t="shared" ref="L129:L163" si="40">ROUND(E129*F129,2)</f>
        <v>0</v>
      </c>
      <c r="M129" s="48">
        <f t="shared" ref="M129:M163" si="41">ROUND(H129*E129,2)</f>
        <v>0</v>
      </c>
      <c r="N129" s="48">
        <f t="shared" ref="N129:N163" si="42">ROUND(I129*E129,2)</f>
        <v>0</v>
      </c>
      <c r="O129" s="48">
        <f t="shared" ref="O129:O163" si="43">ROUND(J129*E129,2)</f>
        <v>0</v>
      </c>
      <c r="P129" s="49">
        <f t="shared" ref="P129:P163" si="44">SUM(M129:O129)</f>
        <v>0</v>
      </c>
    </row>
    <row r="130" spans="1:16" x14ac:dyDescent="0.2">
      <c r="A130" s="38">
        <v>6</v>
      </c>
      <c r="B130" s="39"/>
      <c r="C130" s="47" t="s">
        <v>217</v>
      </c>
      <c r="D130" s="25" t="s">
        <v>218</v>
      </c>
      <c r="E130" s="102">
        <v>0.45</v>
      </c>
      <c r="F130" s="67"/>
      <c r="G130" s="64"/>
      <c r="H130" s="48">
        <f t="shared" ref="H130" si="45">ROUND(F130*G130,2)</f>
        <v>0</v>
      </c>
      <c r="I130" s="64"/>
      <c r="J130" s="64">
        <f t="shared" si="38"/>
        <v>0</v>
      </c>
      <c r="K130" s="49">
        <f t="shared" si="39"/>
        <v>0</v>
      </c>
      <c r="L130" s="50">
        <f t="shared" si="40"/>
        <v>0</v>
      </c>
      <c r="M130" s="48">
        <f t="shared" si="41"/>
        <v>0</v>
      </c>
      <c r="N130" s="48">
        <f t="shared" si="42"/>
        <v>0</v>
      </c>
      <c r="O130" s="48">
        <f t="shared" si="43"/>
        <v>0</v>
      </c>
      <c r="P130" s="49">
        <f t="shared" si="44"/>
        <v>0</v>
      </c>
    </row>
    <row r="131" spans="1:16" x14ac:dyDescent="0.2">
      <c r="A131" s="38">
        <v>7</v>
      </c>
      <c r="B131" s="39"/>
      <c r="C131" s="103" t="s">
        <v>232</v>
      </c>
      <c r="D131" s="25" t="s">
        <v>218</v>
      </c>
      <c r="E131" s="102">
        <f>E130*1.1</f>
        <v>0.5</v>
      </c>
      <c r="F131" s="67"/>
      <c r="G131" s="64"/>
      <c r="H131" s="48"/>
      <c r="I131" s="64"/>
      <c r="J131" s="64">
        <f t="shared" si="38"/>
        <v>0</v>
      </c>
      <c r="K131" s="49">
        <f t="shared" si="39"/>
        <v>0</v>
      </c>
      <c r="L131" s="50">
        <f t="shared" si="40"/>
        <v>0</v>
      </c>
      <c r="M131" s="48">
        <f t="shared" si="41"/>
        <v>0</v>
      </c>
      <c r="N131" s="48">
        <f t="shared" si="42"/>
        <v>0</v>
      </c>
      <c r="O131" s="48">
        <f t="shared" si="43"/>
        <v>0</v>
      </c>
      <c r="P131" s="49">
        <f t="shared" si="44"/>
        <v>0</v>
      </c>
    </row>
    <row r="132" spans="1:16" x14ac:dyDescent="0.2">
      <c r="A132" s="38">
        <v>8</v>
      </c>
      <c r="B132" s="39"/>
      <c r="C132" s="103" t="s">
        <v>74</v>
      </c>
      <c r="D132" s="25" t="s">
        <v>75</v>
      </c>
      <c r="E132" s="102">
        <v>1</v>
      </c>
      <c r="F132" s="67"/>
      <c r="G132" s="64"/>
      <c r="H132" s="48"/>
      <c r="I132" s="64"/>
      <c r="J132" s="64">
        <f t="shared" si="38"/>
        <v>0</v>
      </c>
      <c r="K132" s="49">
        <f t="shared" si="39"/>
        <v>0</v>
      </c>
      <c r="L132" s="50">
        <f t="shared" si="40"/>
        <v>0</v>
      </c>
      <c r="M132" s="48">
        <f t="shared" si="41"/>
        <v>0</v>
      </c>
      <c r="N132" s="48">
        <f t="shared" si="42"/>
        <v>0</v>
      </c>
      <c r="O132" s="48">
        <f t="shared" si="43"/>
        <v>0</v>
      </c>
      <c r="P132" s="49">
        <f t="shared" si="44"/>
        <v>0</v>
      </c>
    </row>
    <row r="133" spans="1:16" x14ac:dyDescent="0.2">
      <c r="A133" s="38">
        <v>9</v>
      </c>
      <c r="B133" s="39"/>
      <c r="C133" s="47" t="s">
        <v>233</v>
      </c>
      <c r="D133" s="25" t="s">
        <v>61</v>
      </c>
      <c r="E133" s="102">
        <v>117.3</v>
      </c>
      <c r="F133" s="67"/>
      <c r="G133" s="64"/>
      <c r="H133" s="48">
        <f t="shared" ref="H133" si="46">ROUND(F133*G133,2)</f>
        <v>0</v>
      </c>
      <c r="I133" s="64"/>
      <c r="J133" s="64">
        <f t="shared" si="38"/>
        <v>0</v>
      </c>
      <c r="K133" s="49">
        <f t="shared" si="39"/>
        <v>0</v>
      </c>
      <c r="L133" s="50">
        <f t="shared" si="40"/>
        <v>0</v>
      </c>
      <c r="M133" s="48">
        <f t="shared" si="41"/>
        <v>0</v>
      </c>
      <c r="N133" s="48">
        <f t="shared" si="42"/>
        <v>0</v>
      </c>
      <c r="O133" s="48">
        <f t="shared" si="43"/>
        <v>0</v>
      </c>
      <c r="P133" s="49">
        <f t="shared" si="44"/>
        <v>0</v>
      </c>
    </row>
    <row r="134" spans="1:16" ht="20.399999999999999" x14ac:dyDescent="0.2">
      <c r="A134" s="38">
        <v>10</v>
      </c>
      <c r="B134" s="39"/>
      <c r="C134" s="103" t="s">
        <v>110</v>
      </c>
      <c r="D134" s="25" t="s">
        <v>63</v>
      </c>
      <c r="E134" s="102">
        <f>E133*1.2*0.3</f>
        <v>42.23</v>
      </c>
      <c r="F134" s="67"/>
      <c r="G134" s="64"/>
      <c r="H134" s="48"/>
      <c r="I134" s="64"/>
      <c r="J134" s="64">
        <f t="shared" si="38"/>
        <v>0</v>
      </c>
      <c r="K134" s="49">
        <f t="shared" si="39"/>
        <v>0</v>
      </c>
      <c r="L134" s="50">
        <f t="shared" si="40"/>
        <v>0</v>
      </c>
      <c r="M134" s="48">
        <f t="shared" si="41"/>
        <v>0</v>
      </c>
      <c r="N134" s="48">
        <f t="shared" si="42"/>
        <v>0</v>
      </c>
      <c r="O134" s="48">
        <f t="shared" si="43"/>
        <v>0</v>
      </c>
      <c r="P134" s="49">
        <f t="shared" si="44"/>
        <v>0</v>
      </c>
    </row>
    <row r="135" spans="1:16" x14ac:dyDescent="0.2">
      <c r="A135" s="38">
        <v>11</v>
      </c>
      <c r="B135" s="39"/>
      <c r="C135" s="47" t="s">
        <v>219</v>
      </c>
      <c r="D135" s="25" t="s">
        <v>61</v>
      </c>
      <c r="E135" s="102">
        <f>E133</f>
        <v>117.3</v>
      </c>
      <c r="F135" s="67"/>
      <c r="G135" s="64"/>
      <c r="H135" s="48">
        <f t="shared" ref="H135" si="47">ROUND(F135*G135,2)</f>
        <v>0</v>
      </c>
      <c r="I135" s="64"/>
      <c r="J135" s="64">
        <f t="shared" si="38"/>
        <v>0</v>
      </c>
      <c r="K135" s="49">
        <f t="shared" si="39"/>
        <v>0</v>
      </c>
      <c r="L135" s="50">
        <f t="shared" si="40"/>
        <v>0</v>
      </c>
      <c r="M135" s="48">
        <f t="shared" si="41"/>
        <v>0</v>
      </c>
      <c r="N135" s="48">
        <f t="shared" si="42"/>
        <v>0</v>
      </c>
      <c r="O135" s="48">
        <f t="shared" si="43"/>
        <v>0</v>
      </c>
      <c r="P135" s="49">
        <f t="shared" si="44"/>
        <v>0</v>
      </c>
    </row>
    <row r="136" spans="1:16" x14ac:dyDescent="0.2">
      <c r="A136" s="38">
        <v>12</v>
      </c>
      <c r="B136" s="39"/>
      <c r="C136" s="103" t="s">
        <v>234</v>
      </c>
      <c r="D136" s="25" t="s">
        <v>61</v>
      </c>
      <c r="E136" s="102">
        <f>E135*1.1</f>
        <v>129.03</v>
      </c>
      <c r="F136" s="67"/>
      <c r="G136" s="64"/>
      <c r="H136" s="48"/>
      <c r="I136" s="64"/>
      <c r="J136" s="64">
        <f t="shared" si="38"/>
        <v>0</v>
      </c>
      <c r="K136" s="49">
        <f t="shared" si="39"/>
        <v>0</v>
      </c>
      <c r="L136" s="50">
        <f t="shared" si="40"/>
        <v>0</v>
      </c>
      <c r="M136" s="48">
        <f t="shared" si="41"/>
        <v>0</v>
      </c>
      <c r="N136" s="48">
        <f t="shared" si="42"/>
        <v>0</v>
      </c>
      <c r="O136" s="48">
        <f t="shared" si="43"/>
        <v>0</v>
      </c>
      <c r="P136" s="49">
        <f t="shared" si="44"/>
        <v>0</v>
      </c>
    </row>
    <row r="137" spans="1:16" x14ac:dyDescent="0.2">
      <c r="A137" s="38">
        <v>13</v>
      </c>
      <c r="B137" s="39"/>
      <c r="C137" s="103" t="s">
        <v>74</v>
      </c>
      <c r="D137" s="25" t="s">
        <v>75</v>
      </c>
      <c r="E137" s="102">
        <v>1</v>
      </c>
      <c r="F137" s="67"/>
      <c r="G137" s="64"/>
      <c r="H137" s="48"/>
      <c r="I137" s="64"/>
      <c r="J137" s="64">
        <f t="shared" si="38"/>
        <v>0</v>
      </c>
      <c r="K137" s="49">
        <f t="shared" si="39"/>
        <v>0</v>
      </c>
      <c r="L137" s="50">
        <f t="shared" si="40"/>
        <v>0</v>
      </c>
      <c r="M137" s="48">
        <f t="shared" si="41"/>
        <v>0</v>
      </c>
      <c r="N137" s="48">
        <f t="shared" si="42"/>
        <v>0</v>
      </c>
      <c r="O137" s="48">
        <f t="shared" si="43"/>
        <v>0</v>
      </c>
      <c r="P137" s="49">
        <f t="shared" si="44"/>
        <v>0</v>
      </c>
    </row>
    <row r="138" spans="1:16" x14ac:dyDescent="0.2">
      <c r="A138" s="38">
        <v>14</v>
      </c>
      <c r="B138" s="39"/>
      <c r="C138" s="47" t="s">
        <v>79</v>
      </c>
      <c r="D138" s="25" t="s">
        <v>61</v>
      </c>
      <c r="E138" s="102">
        <v>117.3</v>
      </c>
      <c r="F138" s="67"/>
      <c r="G138" s="64"/>
      <c r="H138" s="48">
        <f t="shared" ref="H138" si="48">ROUND(F138*G138,2)</f>
        <v>0</v>
      </c>
      <c r="I138" s="64"/>
      <c r="J138" s="64">
        <f t="shared" si="38"/>
        <v>0</v>
      </c>
      <c r="K138" s="49">
        <f t="shared" si="39"/>
        <v>0</v>
      </c>
      <c r="L138" s="50">
        <f t="shared" si="40"/>
        <v>0</v>
      </c>
      <c r="M138" s="48">
        <f t="shared" si="41"/>
        <v>0</v>
      </c>
      <c r="N138" s="48">
        <f t="shared" si="42"/>
        <v>0</v>
      </c>
      <c r="O138" s="48">
        <f t="shared" si="43"/>
        <v>0</v>
      </c>
      <c r="P138" s="49">
        <f t="shared" si="44"/>
        <v>0</v>
      </c>
    </row>
    <row r="139" spans="1:16" ht="20.399999999999999" x14ac:dyDescent="0.2">
      <c r="A139" s="38">
        <v>15</v>
      </c>
      <c r="B139" s="39"/>
      <c r="C139" s="103" t="s">
        <v>116</v>
      </c>
      <c r="D139" s="25" t="s">
        <v>61</v>
      </c>
      <c r="E139" s="102">
        <f>E138*1.25</f>
        <v>146.63</v>
      </c>
      <c r="F139" s="67"/>
      <c r="G139" s="64"/>
      <c r="H139" s="48"/>
      <c r="I139" s="64"/>
      <c r="J139" s="64">
        <f t="shared" si="38"/>
        <v>0</v>
      </c>
      <c r="K139" s="49">
        <f t="shared" si="39"/>
        <v>0</v>
      </c>
      <c r="L139" s="50">
        <f t="shared" si="40"/>
        <v>0</v>
      </c>
      <c r="M139" s="48">
        <f t="shared" si="41"/>
        <v>0</v>
      </c>
      <c r="N139" s="48">
        <f t="shared" si="42"/>
        <v>0</v>
      </c>
      <c r="O139" s="48">
        <f t="shared" si="43"/>
        <v>0</v>
      </c>
      <c r="P139" s="49">
        <f t="shared" si="44"/>
        <v>0</v>
      </c>
    </row>
    <row r="140" spans="1:16" x14ac:dyDescent="0.2">
      <c r="A140" s="38">
        <v>16</v>
      </c>
      <c r="B140" s="39"/>
      <c r="C140" s="103" t="s">
        <v>80</v>
      </c>
      <c r="D140" s="25" t="s">
        <v>75</v>
      </c>
      <c r="E140" s="102">
        <v>1</v>
      </c>
      <c r="F140" s="67"/>
      <c r="G140" s="64"/>
      <c r="H140" s="48"/>
      <c r="I140" s="64"/>
      <c r="J140" s="64">
        <f t="shared" si="38"/>
        <v>0</v>
      </c>
      <c r="K140" s="49">
        <f t="shared" si="39"/>
        <v>0</v>
      </c>
      <c r="L140" s="50">
        <f t="shared" si="40"/>
        <v>0</v>
      </c>
      <c r="M140" s="48">
        <f t="shared" si="41"/>
        <v>0</v>
      </c>
      <c r="N140" s="48">
        <f t="shared" si="42"/>
        <v>0</v>
      </c>
      <c r="O140" s="48">
        <f t="shared" si="43"/>
        <v>0</v>
      </c>
      <c r="P140" s="49">
        <f t="shared" si="44"/>
        <v>0</v>
      </c>
    </row>
    <row r="141" spans="1:16" x14ac:dyDescent="0.2">
      <c r="A141" s="38">
        <v>17</v>
      </c>
      <c r="B141" s="39"/>
      <c r="C141" s="47" t="s">
        <v>220</v>
      </c>
      <c r="D141" s="25" t="s">
        <v>63</v>
      </c>
      <c r="E141" s="102">
        <v>0.59</v>
      </c>
      <c r="F141" s="67"/>
      <c r="G141" s="64"/>
      <c r="H141" s="48">
        <f t="shared" ref="H141" si="49">ROUND(F141*G141,2)</f>
        <v>0</v>
      </c>
      <c r="I141" s="64"/>
      <c r="J141" s="64">
        <f t="shared" si="38"/>
        <v>0</v>
      </c>
      <c r="K141" s="49">
        <f t="shared" si="39"/>
        <v>0</v>
      </c>
      <c r="L141" s="50">
        <f t="shared" si="40"/>
        <v>0</v>
      </c>
      <c r="M141" s="48">
        <f t="shared" si="41"/>
        <v>0</v>
      </c>
      <c r="N141" s="48">
        <f t="shared" si="42"/>
        <v>0</v>
      </c>
      <c r="O141" s="48">
        <f t="shared" si="43"/>
        <v>0</v>
      </c>
      <c r="P141" s="49">
        <f t="shared" si="44"/>
        <v>0</v>
      </c>
    </row>
    <row r="142" spans="1:16" x14ac:dyDescent="0.2">
      <c r="A142" s="38">
        <v>18</v>
      </c>
      <c r="B142" s="39"/>
      <c r="C142" s="103" t="s">
        <v>235</v>
      </c>
      <c r="D142" s="25" t="s">
        <v>63</v>
      </c>
      <c r="E142" s="102">
        <f>E141*20%*1.15</f>
        <v>0.14000000000000001</v>
      </c>
      <c r="F142" s="67"/>
      <c r="G142" s="64"/>
      <c r="H142" s="48"/>
      <c r="I142" s="64"/>
      <c r="J142" s="64">
        <f t="shared" si="38"/>
        <v>0</v>
      </c>
      <c r="K142" s="49">
        <f t="shared" si="39"/>
        <v>0</v>
      </c>
      <c r="L142" s="50">
        <f t="shared" si="40"/>
        <v>0</v>
      </c>
      <c r="M142" s="48">
        <f t="shared" si="41"/>
        <v>0</v>
      </c>
      <c r="N142" s="48">
        <f t="shared" si="42"/>
        <v>0</v>
      </c>
      <c r="O142" s="48">
        <f t="shared" si="43"/>
        <v>0</v>
      </c>
      <c r="P142" s="49">
        <f t="shared" si="44"/>
        <v>0</v>
      </c>
    </row>
    <row r="143" spans="1:16" x14ac:dyDescent="0.2">
      <c r="A143" s="38">
        <v>19</v>
      </c>
      <c r="B143" s="39"/>
      <c r="C143" s="103" t="s">
        <v>74</v>
      </c>
      <c r="D143" s="25" t="s">
        <v>75</v>
      </c>
      <c r="E143" s="102">
        <v>1</v>
      </c>
      <c r="F143" s="67"/>
      <c r="G143" s="64"/>
      <c r="H143" s="48"/>
      <c r="I143" s="64"/>
      <c r="J143" s="64">
        <f t="shared" si="38"/>
        <v>0</v>
      </c>
      <c r="K143" s="49">
        <f t="shared" si="39"/>
        <v>0</v>
      </c>
      <c r="L143" s="50">
        <f t="shared" si="40"/>
        <v>0</v>
      </c>
      <c r="M143" s="48">
        <f t="shared" si="41"/>
        <v>0</v>
      </c>
      <c r="N143" s="48">
        <f t="shared" si="42"/>
        <v>0</v>
      </c>
      <c r="O143" s="48">
        <f t="shared" si="43"/>
        <v>0</v>
      </c>
      <c r="P143" s="49">
        <f t="shared" si="44"/>
        <v>0</v>
      </c>
    </row>
    <row r="144" spans="1:16" x14ac:dyDescent="0.2">
      <c r="A144" s="38">
        <v>20</v>
      </c>
      <c r="B144" s="39"/>
      <c r="C144" s="47" t="s">
        <v>221</v>
      </c>
      <c r="D144" s="25" t="s">
        <v>61</v>
      </c>
      <c r="E144" s="102">
        <f>E138</f>
        <v>117.3</v>
      </c>
      <c r="F144" s="67"/>
      <c r="G144" s="64"/>
      <c r="H144" s="48">
        <f t="shared" ref="H144" si="50">ROUND(F144*G144,2)</f>
        <v>0</v>
      </c>
      <c r="I144" s="64"/>
      <c r="J144" s="64">
        <f t="shared" si="38"/>
        <v>0</v>
      </c>
      <c r="K144" s="49">
        <f t="shared" si="39"/>
        <v>0</v>
      </c>
      <c r="L144" s="50">
        <f t="shared" si="40"/>
        <v>0</v>
      </c>
      <c r="M144" s="48">
        <f t="shared" si="41"/>
        <v>0</v>
      </c>
      <c r="N144" s="48">
        <f t="shared" si="42"/>
        <v>0</v>
      </c>
      <c r="O144" s="48">
        <f t="shared" si="43"/>
        <v>0</v>
      </c>
      <c r="P144" s="49">
        <f t="shared" si="44"/>
        <v>0</v>
      </c>
    </row>
    <row r="145" spans="1:16" x14ac:dyDescent="0.2">
      <c r="A145" s="38">
        <v>21</v>
      </c>
      <c r="B145" s="39"/>
      <c r="C145" s="103" t="s">
        <v>236</v>
      </c>
      <c r="D145" s="25" t="s">
        <v>61</v>
      </c>
      <c r="E145" s="102">
        <f>E144*1.15</f>
        <v>134.9</v>
      </c>
      <c r="F145" s="67"/>
      <c r="G145" s="64"/>
      <c r="H145" s="48"/>
      <c r="I145" s="64"/>
      <c r="J145" s="64">
        <f t="shared" si="38"/>
        <v>0</v>
      </c>
      <c r="K145" s="49">
        <f t="shared" si="39"/>
        <v>0</v>
      </c>
      <c r="L145" s="50">
        <f t="shared" si="40"/>
        <v>0</v>
      </c>
      <c r="M145" s="48">
        <f t="shared" si="41"/>
        <v>0</v>
      </c>
      <c r="N145" s="48">
        <f t="shared" si="42"/>
        <v>0</v>
      </c>
      <c r="O145" s="48">
        <f t="shared" si="43"/>
        <v>0</v>
      </c>
      <c r="P145" s="49">
        <f t="shared" si="44"/>
        <v>0</v>
      </c>
    </row>
    <row r="146" spans="1:16" x14ac:dyDescent="0.2">
      <c r="A146" s="38">
        <v>22</v>
      </c>
      <c r="B146" s="39"/>
      <c r="C146" s="103" t="s">
        <v>237</v>
      </c>
      <c r="D146" s="25" t="s">
        <v>99</v>
      </c>
      <c r="E146" s="102">
        <f>E144*6</f>
        <v>703.8</v>
      </c>
      <c r="F146" s="67"/>
      <c r="G146" s="64"/>
      <c r="H146" s="48"/>
      <c r="I146" s="64"/>
      <c r="J146" s="64">
        <f t="shared" si="38"/>
        <v>0</v>
      </c>
      <c r="K146" s="49">
        <f t="shared" si="39"/>
        <v>0</v>
      </c>
      <c r="L146" s="50">
        <f t="shared" si="40"/>
        <v>0</v>
      </c>
      <c r="M146" s="48">
        <f t="shared" si="41"/>
        <v>0</v>
      </c>
      <c r="N146" s="48">
        <f t="shared" si="42"/>
        <v>0</v>
      </c>
      <c r="O146" s="48">
        <f t="shared" si="43"/>
        <v>0</v>
      </c>
      <c r="P146" s="49">
        <f t="shared" si="44"/>
        <v>0</v>
      </c>
    </row>
    <row r="147" spans="1:16" x14ac:dyDescent="0.2">
      <c r="A147" s="38">
        <v>23</v>
      </c>
      <c r="B147" s="39"/>
      <c r="C147" s="103" t="s">
        <v>222</v>
      </c>
      <c r="D147" s="25" t="s">
        <v>99</v>
      </c>
      <c r="E147" s="102">
        <f>E144*1.1</f>
        <v>129.03</v>
      </c>
      <c r="F147" s="67"/>
      <c r="G147" s="64"/>
      <c r="H147" s="48"/>
      <c r="I147" s="64"/>
      <c r="J147" s="64">
        <f t="shared" si="38"/>
        <v>0</v>
      </c>
      <c r="K147" s="49">
        <f t="shared" si="39"/>
        <v>0</v>
      </c>
      <c r="L147" s="50">
        <f t="shared" si="40"/>
        <v>0</v>
      </c>
      <c r="M147" s="48">
        <f t="shared" si="41"/>
        <v>0</v>
      </c>
      <c r="N147" s="48">
        <f t="shared" si="42"/>
        <v>0</v>
      </c>
      <c r="O147" s="48">
        <f t="shared" si="43"/>
        <v>0</v>
      </c>
      <c r="P147" s="49">
        <f t="shared" si="44"/>
        <v>0</v>
      </c>
    </row>
    <row r="148" spans="1:16" x14ac:dyDescent="0.2">
      <c r="A148" s="38">
        <v>24</v>
      </c>
      <c r="B148" s="39"/>
      <c r="C148" s="103" t="s">
        <v>223</v>
      </c>
      <c r="D148" s="25" t="s">
        <v>75</v>
      </c>
      <c r="E148" s="102">
        <v>1</v>
      </c>
      <c r="F148" s="67"/>
      <c r="G148" s="64"/>
      <c r="H148" s="48"/>
      <c r="I148" s="64"/>
      <c r="J148" s="64">
        <f t="shared" si="38"/>
        <v>0</v>
      </c>
      <c r="K148" s="49">
        <f t="shared" si="39"/>
        <v>0</v>
      </c>
      <c r="L148" s="50">
        <f t="shared" si="40"/>
        <v>0</v>
      </c>
      <c r="M148" s="48">
        <f t="shared" si="41"/>
        <v>0</v>
      </c>
      <c r="N148" s="48">
        <f t="shared" si="42"/>
        <v>0</v>
      </c>
      <c r="O148" s="48">
        <f t="shared" si="43"/>
        <v>0</v>
      </c>
      <c r="P148" s="49">
        <f t="shared" si="44"/>
        <v>0</v>
      </c>
    </row>
    <row r="149" spans="1:16" ht="20.399999999999999" x14ac:dyDescent="0.2">
      <c r="A149" s="38">
        <v>25</v>
      </c>
      <c r="B149" s="39"/>
      <c r="C149" s="103" t="s">
        <v>224</v>
      </c>
      <c r="D149" s="25" t="s">
        <v>91</v>
      </c>
      <c r="E149" s="102">
        <f>E144*0.25</f>
        <v>29.33</v>
      </c>
      <c r="F149" s="67"/>
      <c r="G149" s="64"/>
      <c r="H149" s="48"/>
      <c r="I149" s="64"/>
      <c r="J149" s="64">
        <f t="shared" si="38"/>
        <v>0</v>
      </c>
      <c r="K149" s="49">
        <f t="shared" si="39"/>
        <v>0</v>
      </c>
      <c r="L149" s="50">
        <f t="shared" si="40"/>
        <v>0</v>
      </c>
      <c r="M149" s="48">
        <f t="shared" si="41"/>
        <v>0</v>
      </c>
      <c r="N149" s="48">
        <f t="shared" si="42"/>
        <v>0</v>
      </c>
      <c r="O149" s="48">
        <f t="shared" si="43"/>
        <v>0</v>
      </c>
      <c r="P149" s="49">
        <f t="shared" si="44"/>
        <v>0</v>
      </c>
    </row>
    <row r="150" spans="1:16" ht="20.399999999999999" x14ac:dyDescent="0.2">
      <c r="A150" s="38">
        <v>26</v>
      </c>
      <c r="B150" s="39"/>
      <c r="C150" s="103" t="s">
        <v>225</v>
      </c>
      <c r="D150" s="25" t="s">
        <v>91</v>
      </c>
      <c r="E150" s="102">
        <f>E144*0.35</f>
        <v>41.06</v>
      </c>
      <c r="F150" s="67"/>
      <c r="G150" s="64"/>
      <c r="H150" s="48"/>
      <c r="I150" s="64"/>
      <c r="J150" s="64">
        <f t="shared" si="38"/>
        <v>0</v>
      </c>
      <c r="K150" s="49">
        <f t="shared" si="39"/>
        <v>0</v>
      </c>
      <c r="L150" s="50">
        <f t="shared" si="40"/>
        <v>0</v>
      </c>
      <c r="M150" s="48">
        <f t="shared" si="41"/>
        <v>0</v>
      </c>
      <c r="N150" s="48">
        <f t="shared" si="42"/>
        <v>0</v>
      </c>
      <c r="O150" s="48">
        <f t="shared" si="43"/>
        <v>0</v>
      </c>
      <c r="P150" s="49">
        <f t="shared" si="44"/>
        <v>0</v>
      </c>
    </row>
    <row r="151" spans="1:16" ht="20.399999999999999" x14ac:dyDescent="0.2">
      <c r="A151" s="38">
        <v>27</v>
      </c>
      <c r="B151" s="39"/>
      <c r="C151" s="47" t="s">
        <v>226</v>
      </c>
      <c r="D151" s="25" t="s">
        <v>61</v>
      </c>
      <c r="E151" s="102">
        <v>25.5</v>
      </c>
      <c r="F151" s="67"/>
      <c r="G151" s="64"/>
      <c r="H151" s="48">
        <f t="shared" ref="H151" si="51">ROUND(F151*G151,2)</f>
        <v>0</v>
      </c>
      <c r="I151" s="64"/>
      <c r="J151" s="64">
        <f t="shared" si="38"/>
        <v>0</v>
      </c>
      <c r="K151" s="49">
        <f t="shared" si="39"/>
        <v>0</v>
      </c>
      <c r="L151" s="50">
        <f t="shared" si="40"/>
        <v>0</v>
      </c>
      <c r="M151" s="48">
        <f t="shared" si="41"/>
        <v>0</v>
      </c>
      <c r="N151" s="48">
        <f t="shared" si="42"/>
        <v>0</v>
      </c>
      <c r="O151" s="48">
        <f t="shared" si="43"/>
        <v>0</v>
      </c>
      <c r="P151" s="49">
        <f t="shared" si="44"/>
        <v>0</v>
      </c>
    </row>
    <row r="152" spans="1:16" x14ac:dyDescent="0.2">
      <c r="A152" s="38">
        <v>28</v>
      </c>
      <c r="B152" s="39"/>
      <c r="C152" s="103" t="s">
        <v>238</v>
      </c>
      <c r="D152" s="25" t="s">
        <v>61</v>
      </c>
      <c r="E152" s="102">
        <f>E151*1.15</f>
        <v>29.33</v>
      </c>
      <c r="F152" s="67"/>
      <c r="G152" s="64"/>
      <c r="H152" s="48"/>
      <c r="I152" s="64"/>
      <c r="J152" s="64"/>
      <c r="K152" s="49">
        <f t="shared" si="39"/>
        <v>0</v>
      </c>
      <c r="L152" s="50">
        <f t="shared" si="40"/>
        <v>0</v>
      </c>
      <c r="M152" s="48">
        <f t="shared" si="41"/>
        <v>0</v>
      </c>
      <c r="N152" s="48">
        <f t="shared" si="42"/>
        <v>0</v>
      </c>
      <c r="O152" s="48">
        <f t="shared" si="43"/>
        <v>0</v>
      </c>
      <c r="P152" s="49">
        <f t="shared" si="44"/>
        <v>0</v>
      </c>
    </row>
    <row r="153" spans="1:16" x14ac:dyDescent="0.2">
      <c r="A153" s="38">
        <v>29</v>
      </c>
      <c r="B153" s="39"/>
      <c r="C153" s="103" t="s">
        <v>74</v>
      </c>
      <c r="D153" s="25" t="s">
        <v>75</v>
      </c>
      <c r="E153" s="102">
        <v>1</v>
      </c>
      <c r="F153" s="67"/>
      <c r="G153" s="64"/>
      <c r="H153" s="48"/>
      <c r="I153" s="64"/>
      <c r="J153" s="64">
        <f t="shared" ref="J153:J159" si="52">ROUND(H153*0.06,2)</f>
        <v>0</v>
      </c>
      <c r="K153" s="49">
        <f t="shared" si="39"/>
        <v>0</v>
      </c>
      <c r="L153" s="50">
        <f t="shared" si="40"/>
        <v>0</v>
      </c>
      <c r="M153" s="48">
        <f t="shared" si="41"/>
        <v>0</v>
      </c>
      <c r="N153" s="48">
        <f t="shared" si="42"/>
        <v>0</v>
      </c>
      <c r="O153" s="48">
        <f t="shared" si="43"/>
        <v>0</v>
      </c>
      <c r="P153" s="49">
        <f t="shared" si="44"/>
        <v>0</v>
      </c>
    </row>
    <row r="154" spans="1:16" x14ac:dyDescent="0.2">
      <c r="A154" s="38">
        <v>30</v>
      </c>
      <c r="B154" s="39"/>
      <c r="C154" s="47" t="s">
        <v>193</v>
      </c>
      <c r="D154" s="25" t="s">
        <v>61</v>
      </c>
      <c r="E154" s="102">
        <f>E151</f>
        <v>25.5</v>
      </c>
      <c r="F154" s="67"/>
      <c r="G154" s="64"/>
      <c r="H154" s="48">
        <f t="shared" ref="H154" si="53">ROUND(F154*G154,2)</f>
        <v>0</v>
      </c>
      <c r="I154" s="64"/>
      <c r="J154" s="64">
        <f t="shared" si="52"/>
        <v>0</v>
      </c>
      <c r="K154" s="49">
        <f t="shared" si="39"/>
        <v>0</v>
      </c>
      <c r="L154" s="50">
        <f t="shared" si="40"/>
        <v>0</v>
      </c>
      <c r="M154" s="48">
        <f t="shared" si="41"/>
        <v>0</v>
      </c>
      <c r="N154" s="48">
        <f t="shared" si="42"/>
        <v>0</v>
      </c>
      <c r="O154" s="48">
        <f t="shared" si="43"/>
        <v>0</v>
      </c>
      <c r="P154" s="49">
        <f t="shared" si="44"/>
        <v>0</v>
      </c>
    </row>
    <row r="155" spans="1:16" ht="20.399999999999999" x14ac:dyDescent="0.2">
      <c r="A155" s="38">
        <v>31</v>
      </c>
      <c r="B155" s="39"/>
      <c r="C155" s="103" t="s">
        <v>183</v>
      </c>
      <c r="D155" s="25" t="s">
        <v>99</v>
      </c>
      <c r="E155" s="102">
        <f>E154*4</f>
        <v>102</v>
      </c>
      <c r="F155" s="67"/>
      <c r="G155" s="64"/>
      <c r="H155" s="48"/>
      <c r="I155" s="64"/>
      <c r="J155" s="64">
        <f t="shared" si="52"/>
        <v>0</v>
      </c>
      <c r="K155" s="49">
        <f t="shared" si="39"/>
        <v>0</v>
      </c>
      <c r="L155" s="50">
        <f t="shared" si="40"/>
        <v>0</v>
      </c>
      <c r="M155" s="48">
        <f t="shared" si="41"/>
        <v>0</v>
      </c>
      <c r="N155" s="48">
        <f t="shared" si="42"/>
        <v>0</v>
      </c>
      <c r="O155" s="48">
        <f t="shared" si="43"/>
        <v>0</v>
      </c>
      <c r="P155" s="49">
        <f t="shared" si="44"/>
        <v>0</v>
      </c>
    </row>
    <row r="156" spans="1:16" x14ac:dyDescent="0.2">
      <c r="A156" s="38">
        <v>32</v>
      </c>
      <c r="B156" s="39"/>
      <c r="C156" s="103" t="s">
        <v>184</v>
      </c>
      <c r="D156" s="25" t="s">
        <v>75</v>
      </c>
      <c r="E156" s="102">
        <v>1</v>
      </c>
      <c r="F156" s="67"/>
      <c r="G156" s="64"/>
      <c r="H156" s="48"/>
      <c r="I156" s="64"/>
      <c r="J156" s="64">
        <f t="shared" si="52"/>
        <v>0</v>
      </c>
      <c r="K156" s="49">
        <f t="shared" si="39"/>
        <v>0</v>
      </c>
      <c r="L156" s="50">
        <f t="shared" si="40"/>
        <v>0</v>
      </c>
      <c r="M156" s="48">
        <f t="shared" si="41"/>
        <v>0</v>
      </c>
      <c r="N156" s="48">
        <f t="shared" si="42"/>
        <v>0</v>
      </c>
      <c r="O156" s="48">
        <f t="shared" si="43"/>
        <v>0</v>
      </c>
      <c r="P156" s="49">
        <f t="shared" si="44"/>
        <v>0</v>
      </c>
    </row>
    <row r="157" spans="1:16" x14ac:dyDescent="0.2">
      <c r="A157" s="38">
        <v>33</v>
      </c>
      <c r="B157" s="39"/>
      <c r="C157" s="47" t="s">
        <v>194</v>
      </c>
      <c r="D157" s="25" t="s">
        <v>61</v>
      </c>
      <c r="E157" s="102">
        <f>E154</f>
        <v>25.5</v>
      </c>
      <c r="F157" s="67"/>
      <c r="G157" s="64"/>
      <c r="H157" s="48">
        <f t="shared" ref="H157" si="54">ROUND(F157*G157,2)</f>
        <v>0</v>
      </c>
      <c r="I157" s="64"/>
      <c r="J157" s="64">
        <f t="shared" si="52"/>
        <v>0</v>
      </c>
      <c r="K157" s="49">
        <f t="shared" si="39"/>
        <v>0</v>
      </c>
      <c r="L157" s="50">
        <f t="shared" si="40"/>
        <v>0</v>
      </c>
      <c r="M157" s="48">
        <f t="shared" si="41"/>
        <v>0</v>
      </c>
      <c r="N157" s="48">
        <f t="shared" si="42"/>
        <v>0</v>
      </c>
      <c r="O157" s="48">
        <f t="shared" si="43"/>
        <v>0</v>
      </c>
      <c r="P157" s="49">
        <f t="shared" si="44"/>
        <v>0</v>
      </c>
    </row>
    <row r="158" spans="1:16" ht="20.399999999999999" x14ac:dyDescent="0.2">
      <c r="A158" s="38">
        <v>34</v>
      </c>
      <c r="B158" s="39"/>
      <c r="C158" s="103" t="s">
        <v>195</v>
      </c>
      <c r="D158" s="25" t="s">
        <v>91</v>
      </c>
      <c r="E158" s="102">
        <f>E157*0.45*1.2</f>
        <v>13.77</v>
      </c>
      <c r="F158" s="67"/>
      <c r="G158" s="64"/>
      <c r="H158" s="48"/>
      <c r="I158" s="64"/>
      <c r="J158" s="64">
        <f t="shared" si="52"/>
        <v>0</v>
      </c>
      <c r="K158" s="49">
        <f t="shared" si="39"/>
        <v>0</v>
      </c>
      <c r="L158" s="50">
        <f t="shared" si="40"/>
        <v>0</v>
      </c>
      <c r="M158" s="48">
        <f t="shared" si="41"/>
        <v>0</v>
      </c>
      <c r="N158" s="48">
        <f t="shared" si="42"/>
        <v>0</v>
      </c>
      <c r="O158" s="48">
        <f t="shared" si="43"/>
        <v>0</v>
      </c>
      <c r="P158" s="49">
        <f t="shared" si="44"/>
        <v>0</v>
      </c>
    </row>
    <row r="159" spans="1:16" x14ac:dyDescent="0.2">
      <c r="A159" s="38">
        <v>35</v>
      </c>
      <c r="B159" s="39"/>
      <c r="C159" s="103" t="s">
        <v>184</v>
      </c>
      <c r="D159" s="25" t="s">
        <v>75</v>
      </c>
      <c r="E159" s="102">
        <v>1</v>
      </c>
      <c r="F159" s="67"/>
      <c r="G159" s="64"/>
      <c r="H159" s="48"/>
      <c r="I159" s="64"/>
      <c r="J159" s="64">
        <f t="shared" si="52"/>
        <v>0</v>
      </c>
      <c r="K159" s="49">
        <f t="shared" si="39"/>
        <v>0</v>
      </c>
      <c r="L159" s="50">
        <f t="shared" si="40"/>
        <v>0</v>
      </c>
      <c r="M159" s="48">
        <f t="shared" si="41"/>
        <v>0</v>
      </c>
      <c r="N159" s="48">
        <f t="shared" si="42"/>
        <v>0</v>
      </c>
      <c r="O159" s="48">
        <f t="shared" si="43"/>
        <v>0</v>
      </c>
      <c r="P159" s="49">
        <f t="shared" si="44"/>
        <v>0</v>
      </c>
    </row>
    <row r="160" spans="1:16" x14ac:dyDescent="0.2">
      <c r="A160" s="101">
        <v>9</v>
      </c>
      <c r="B160" s="39"/>
      <c r="C160" s="99" t="s">
        <v>112</v>
      </c>
      <c r="D160" s="25"/>
      <c r="E160" s="102"/>
      <c r="F160" s="67"/>
      <c r="G160" s="64"/>
      <c r="H160" s="48"/>
      <c r="I160" s="64"/>
      <c r="J160" s="64"/>
      <c r="K160" s="49">
        <f t="shared" si="39"/>
        <v>0</v>
      </c>
      <c r="L160" s="50">
        <f t="shared" si="40"/>
        <v>0</v>
      </c>
      <c r="M160" s="48">
        <f t="shared" si="41"/>
        <v>0</v>
      </c>
      <c r="N160" s="48">
        <f t="shared" si="42"/>
        <v>0</v>
      </c>
      <c r="O160" s="48">
        <f t="shared" si="43"/>
        <v>0</v>
      </c>
      <c r="P160" s="49">
        <f t="shared" si="44"/>
        <v>0</v>
      </c>
    </row>
    <row r="161" spans="1:16" ht="20.399999999999999" x14ac:dyDescent="0.2">
      <c r="A161" s="38">
        <v>1</v>
      </c>
      <c r="B161" s="39"/>
      <c r="C161" s="47" t="s">
        <v>227</v>
      </c>
      <c r="D161" s="25" t="s">
        <v>69</v>
      </c>
      <c r="E161" s="102">
        <v>1</v>
      </c>
      <c r="F161" s="67"/>
      <c r="G161" s="64"/>
      <c r="H161" s="48">
        <f t="shared" ref="H161:H163" si="55">ROUND(F161*G161,2)</f>
        <v>0</v>
      </c>
      <c r="I161" s="64"/>
      <c r="J161" s="64">
        <f t="shared" ref="J161:J163" si="56">ROUND(H161*0.06,2)</f>
        <v>0</v>
      </c>
      <c r="K161" s="49">
        <f t="shared" si="39"/>
        <v>0</v>
      </c>
      <c r="L161" s="50">
        <f t="shared" si="40"/>
        <v>0</v>
      </c>
      <c r="M161" s="48">
        <f t="shared" si="41"/>
        <v>0</v>
      </c>
      <c r="N161" s="48">
        <f t="shared" si="42"/>
        <v>0</v>
      </c>
      <c r="O161" s="48">
        <f t="shared" si="43"/>
        <v>0</v>
      </c>
      <c r="P161" s="49">
        <f t="shared" si="44"/>
        <v>0</v>
      </c>
    </row>
    <row r="162" spans="1:16" ht="20.399999999999999" x14ac:dyDescent="0.2">
      <c r="A162" s="38">
        <v>2</v>
      </c>
      <c r="B162" s="39"/>
      <c r="C162" s="47" t="s">
        <v>228</v>
      </c>
      <c r="D162" s="25" t="s">
        <v>170</v>
      </c>
      <c r="E162" s="102">
        <v>6</v>
      </c>
      <c r="F162" s="67"/>
      <c r="G162" s="64"/>
      <c r="H162" s="48">
        <f t="shared" si="55"/>
        <v>0</v>
      </c>
      <c r="I162" s="64"/>
      <c r="J162" s="64">
        <f t="shared" si="56"/>
        <v>0</v>
      </c>
      <c r="K162" s="49">
        <f t="shared" si="39"/>
        <v>0</v>
      </c>
      <c r="L162" s="50">
        <f t="shared" si="40"/>
        <v>0</v>
      </c>
      <c r="M162" s="48">
        <f t="shared" si="41"/>
        <v>0</v>
      </c>
      <c r="N162" s="48">
        <f t="shared" si="42"/>
        <v>0</v>
      </c>
      <c r="O162" s="48">
        <f t="shared" si="43"/>
        <v>0</v>
      </c>
      <c r="P162" s="49">
        <f t="shared" si="44"/>
        <v>0</v>
      </c>
    </row>
    <row r="163" spans="1:16" ht="10.8" thickBot="1" x14ac:dyDescent="0.25">
      <c r="A163" s="38">
        <v>3</v>
      </c>
      <c r="B163" s="39"/>
      <c r="C163" s="47" t="s">
        <v>229</v>
      </c>
      <c r="D163" s="25" t="s">
        <v>69</v>
      </c>
      <c r="E163" s="102">
        <v>2</v>
      </c>
      <c r="F163" s="67"/>
      <c r="G163" s="64"/>
      <c r="H163" s="48">
        <f t="shared" si="55"/>
        <v>0</v>
      </c>
      <c r="I163" s="64"/>
      <c r="J163" s="64">
        <f t="shared" si="56"/>
        <v>0</v>
      </c>
      <c r="K163" s="49">
        <f t="shared" si="39"/>
        <v>0</v>
      </c>
      <c r="L163" s="50">
        <f t="shared" si="40"/>
        <v>0</v>
      </c>
      <c r="M163" s="48">
        <f t="shared" si="41"/>
        <v>0</v>
      </c>
      <c r="N163" s="48">
        <f t="shared" si="42"/>
        <v>0</v>
      </c>
      <c r="O163" s="48">
        <f t="shared" si="43"/>
        <v>0</v>
      </c>
      <c r="P163" s="49">
        <f t="shared" si="44"/>
        <v>0</v>
      </c>
    </row>
    <row r="164" spans="1:16" ht="10.8" thickBot="1" x14ac:dyDescent="0.25">
      <c r="A164" s="166" t="s">
        <v>457</v>
      </c>
      <c r="B164" s="167"/>
      <c r="C164" s="167"/>
      <c r="D164" s="167"/>
      <c r="E164" s="167"/>
      <c r="F164" s="167"/>
      <c r="G164" s="167"/>
      <c r="H164" s="167"/>
      <c r="I164" s="167"/>
      <c r="J164" s="167"/>
      <c r="K164" s="168"/>
      <c r="L164" s="68">
        <f>SUM(L14:L163)</f>
        <v>0</v>
      </c>
      <c r="M164" s="69">
        <f>SUM(M14:M163)</f>
        <v>0</v>
      </c>
      <c r="N164" s="69">
        <f>SUM(N14:N163)</f>
        <v>0</v>
      </c>
      <c r="O164" s="69">
        <f>SUM(O14:O163)</f>
        <v>0</v>
      </c>
      <c r="P164" s="70">
        <f>SUM(P14:P163)</f>
        <v>0</v>
      </c>
    </row>
    <row r="165" spans="1:16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">
      <c r="A167" s="1" t="s">
        <v>14</v>
      </c>
      <c r="B167" s="17"/>
      <c r="C167" s="165">
        <f>'Kops a'!C32:H32</f>
        <v>0</v>
      </c>
      <c r="D167" s="165"/>
      <c r="E167" s="165"/>
      <c r="F167" s="165"/>
      <c r="G167" s="165"/>
      <c r="H167" s="165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">
      <c r="A168" s="17"/>
      <c r="B168" s="17"/>
      <c r="C168" s="121" t="s">
        <v>15</v>
      </c>
      <c r="D168" s="121"/>
      <c r="E168" s="121"/>
      <c r="F168" s="121"/>
      <c r="G168" s="121"/>
      <c r="H168" s="121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">
      <c r="A170" s="87" t="str">
        <f>'Kops a'!A35</f>
        <v>Tāme sastādīta</v>
      </c>
      <c r="B170" s="88"/>
      <c r="C170" s="88"/>
      <c r="D170" s="88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">
      <c r="A172" s="1" t="s">
        <v>37</v>
      </c>
      <c r="B172" s="17"/>
      <c r="C172" s="165">
        <f>'Kops a'!C37:H37</f>
        <v>0</v>
      </c>
      <c r="D172" s="165"/>
      <c r="E172" s="165"/>
      <c r="F172" s="165"/>
      <c r="G172" s="165"/>
      <c r="H172" s="165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">
      <c r="A173" s="17"/>
      <c r="B173" s="17"/>
      <c r="C173" s="121" t="s">
        <v>15</v>
      </c>
      <c r="D173" s="121"/>
      <c r="E173" s="121"/>
      <c r="F173" s="121"/>
      <c r="G173" s="121"/>
      <c r="H173" s="121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">
      <c r="A175" s="87" t="s">
        <v>54</v>
      </c>
      <c r="B175" s="88"/>
      <c r="C175" s="92">
        <f>'Kops a'!C40</f>
        <v>0</v>
      </c>
      <c r="D175" s="51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73:H173"/>
    <mergeCell ref="C4:I4"/>
    <mergeCell ref="F12:K12"/>
    <mergeCell ref="J9:M9"/>
    <mergeCell ref="D8:L8"/>
    <mergeCell ref="A164:K164"/>
    <mergeCell ref="C167:H167"/>
    <mergeCell ref="C168:H168"/>
    <mergeCell ref="C172:H172"/>
  </mergeCells>
  <conditionalFormatting sqref="D14:G163 I14:J163">
    <cfRule type="cellIs" dxfId="136" priority="46" operator="equal">
      <formula>0</formula>
    </cfRule>
  </conditionalFormatting>
  <conditionalFormatting sqref="N9:O9 K14:P163 H14:H163">
    <cfRule type="cellIs" dxfId="135" priority="45" operator="equal">
      <formula>0</formula>
    </cfRule>
  </conditionalFormatting>
  <conditionalFormatting sqref="C2:I2">
    <cfRule type="cellIs" dxfId="134" priority="42" operator="equal">
      <formula>0</formula>
    </cfRule>
  </conditionalFormatting>
  <conditionalFormatting sqref="O10">
    <cfRule type="cellIs" dxfId="133" priority="41" operator="equal">
      <formula>"20__. gada __. _________"</formula>
    </cfRule>
  </conditionalFormatting>
  <conditionalFormatting sqref="A164:K164">
    <cfRule type="containsText" dxfId="132" priority="40" operator="containsText" text="Tiešās izmaksas kopā, t. sk. darba devēja sociālais nodoklis __.__% ">
      <formula>NOT(ISERROR(SEARCH("Tiešās izmaksas kopā, t. sk. darba devēja sociālais nodoklis __.__% ",A164)))</formula>
    </cfRule>
  </conditionalFormatting>
  <conditionalFormatting sqref="L164:P164">
    <cfRule type="cellIs" dxfId="131" priority="35" operator="equal">
      <formula>0</formula>
    </cfRule>
  </conditionalFormatting>
  <conditionalFormatting sqref="C4:I4">
    <cfRule type="cellIs" dxfId="130" priority="34" operator="equal">
      <formula>0</formula>
    </cfRule>
  </conditionalFormatting>
  <conditionalFormatting sqref="D5:L8">
    <cfRule type="cellIs" dxfId="129" priority="31" operator="equal">
      <formula>0</formula>
    </cfRule>
  </conditionalFormatting>
  <conditionalFormatting sqref="P10">
    <cfRule type="cellIs" dxfId="128" priority="27" operator="equal">
      <formula>"20__. gada __. _________"</formula>
    </cfRule>
  </conditionalFormatting>
  <conditionalFormatting sqref="C172:H172">
    <cfRule type="cellIs" dxfId="127" priority="24" operator="equal">
      <formula>0</formula>
    </cfRule>
  </conditionalFormatting>
  <conditionalFormatting sqref="C167:H167">
    <cfRule type="cellIs" dxfId="126" priority="23" operator="equal">
      <formula>0</formula>
    </cfRule>
  </conditionalFormatting>
  <conditionalFormatting sqref="C172:H172 C175 C167:H167">
    <cfRule type="cellIs" dxfId="125" priority="22" operator="equal">
      <formula>0</formula>
    </cfRule>
  </conditionalFormatting>
  <conditionalFormatting sqref="D1">
    <cfRule type="cellIs" dxfId="124" priority="21" operator="equal">
      <formula>0</formula>
    </cfRule>
  </conditionalFormatting>
  <conditionalFormatting sqref="A161:B163 A125:B159 A113:B123 A96:B111 A79:B94 A59:B77 A15:B22 A24:B40 A42:B57">
    <cfRule type="cellIs" dxfId="123" priority="13" operator="equal">
      <formula>0</formula>
    </cfRule>
  </conditionalFormatting>
  <conditionalFormatting sqref="C15:C22 C161:C163 C125:C159 C113:C123 C96:C111 C79:C94 C59:C77 C42:C57 C24:C40">
    <cfRule type="cellIs" dxfId="122" priority="11" operator="equal">
      <formula>0</formula>
    </cfRule>
  </conditionalFormatting>
  <conditionalFormatting sqref="A160:C160">
    <cfRule type="cellIs" dxfId="121" priority="10" operator="equal">
      <formula>0</formula>
    </cfRule>
  </conditionalFormatting>
  <conditionalFormatting sqref="A124:C124">
    <cfRule type="cellIs" dxfId="120" priority="9" operator="equal">
      <formula>0</formula>
    </cfRule>
  </conditionalFormatting>
  <conditionalFormatting sqref="A112:C112">
    <cfRule type="cellIs" dxfId="119" priority="8" operator="equal">
      <formula>0</formula>
    </cfRule>
  </conditionalFormatting>
  <conditionalFormatting sqref="A95:C95">
    <cfRule type="cellIs" dxfId="118" priority="7" operator="equal">
      <formula>0</formula>
    </cfRule>
  </conditionalFormatting>
  <conditionalFormatting sqref="A78:C78">
    <cfRule type="cellIs" dxfId="117" priority="6" operator="equal">
      <formula>0</formula>
    </cfRule>
  </conditionalFormatting>
  <conditionalFormatting sqref="A58:C58">
    <cfRule type="cellIs" dxfId="116" priority="5" operator="equal">
      <formula>0</formula>
    </cfRule>
  </conditionalFormatting>
  <conditionalFormatting sqref="A41:C41">
    <cfRule type="cellIs" dxfId="115" priority="4" operator="equal">
      <formula>0</formula>
    </cfRule>
  </conditionalFormatting>
  <conditionalFormatting sqref="A23:C23">
    <cfRule type="cellIs" dxfId="114" priority="3" operator="equal">
      <formula>0</formula>
    </cfRule>
  </conditionalFormatting>
  <conditionalFormatting sqref="A14:C14">
    <cfRule type="cellIs" dxfId="113" priority="2" operator="equal">
      <formula>0</formula>
    </cfRule>
  </conditionalFormatting>
  <conditionalFormatting sqref="A9">
    <cfRule type="containsText" dxfId="11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" operator="containsText" id="{D422C369-7259-49E7-A89B-9D562DEE2E41}">
            <xm:f>NOT(ISERROR(SEARCH("Tāme sastādīta ____. gada ___. ______________",A170)))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A170</xm:sqref>
        </x14:conditionalFormatting>
        <x14:conditionalFormatting xmlns:xm="http://schemas.microsoft.com/office/excel/2006/main">
          <x14:cfRule type="containsText" priority="25" operator="containsText" id="{D859E3E6-089F-4F16-889A-98EF63E5F3AC}">
            <xm:f>NOT(ISERROR(SEARCH("Sertifikāta Nr. _________________________________",A175)))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A175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117"/>
  <sheetViews>
    <sheetView topLeftCell="A93" zoomScaleNormal="100" workbookViewId="0">
      <selection activeCell="A105" sqref="A105:K105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0" t="s">
        <v>243</v>
      </c>
      <c r="D2" s="170"/>
      <c r="E2" s="170"/>
      <c r="F2" s="170"/>
      <c r="G2" s="170"/>
      <c r="H2" s="170"/>
      <c r="I2" s="170"/>
      <c r="J2" s="29"/>
    </row>
    <row r="3" spans="1:16" x14ac:dyDescent="0.2">
      <c r="A3" s="30"/>
      <c r="B3" s="30"/>
      <c r="C3" s="160" t="s">
        <v>17</v>
      </c>
      <c r="D3" s="160"/>
      <c r="E3" s="160"/>
      <c r="F3" s="160"/>
      <c r="G3" s="160"/>
      <c r="H3" s="160"/>
      <c r="I3" s="160"/>
      <c r="J3" s="30"/>
    </row>
    <row r="4" spans="1:16" x14ac:dyDescent="0.2">
      <c r="A4" s="30"/>
      <c r="B4" s="30"/>
      <c r="C4" s="171" t="s">
        <v>52</v>
      </c>
      <c r="D4" s="171"/>
      <c r="E4" s="171"/>
      <c r="F4" s="171"/>
      <c r="G4" s="171"/>
      <c r="H4" s="171"/>
      <c r="I4" s="171"/>
      <c r="J4" s="30"/>
    </row>
    <row r="5" spans="1:16" x14ac:dyDescent="0.2">
      <c r="A5" s="23"/>
      <c r="B5" s="23"/>
      <c r="C5" s="27" t="s">
        <v>5</v>
      </c>
      <c r="D5" s="183" t="str">
        <f>'Kops a'!D6</f>
        <v>Daudzdzīvokļu dzīvojamās mājas vienkāršotas fasādes atjaunošana</v>
      </c>
      <c r="E5" s="183"/>
      <c r="F5" s="183"/>
      <c r="G5" s="183"/>
      <c r="H5" s="183"/>
      <c r="I5" s="183"/>
      <c r="J5" s="183"/>
      <c r="K5" s="183"/>
      <c r="L5" s="183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3" t="str">
        <f>'Kops a'!D7</f>
        <v>Daudzdzīvokļu dzīvojamās mājas, Mātera iela 53, Jelgava vienkāršotas fasādes atjaunošana</v>
      </c>
      <c r="E6" s="183"/>
      <c r="F6" s="183"/>
      <c r="G6" s="183"/>
      <c r="H6" s="183"/>
      <c r="I6" s="183"/>
      <c r="J6" s="183"/>
      <c r="K6" s="183"/>
      <c r="L6" s="18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3" t="str">
        <f>'Kops a'!D8</f>
        <v>Mātera iela 53, Jelgava</v>
      </c>
      <c r="E7" s="183"/>
      <c r="F7" s="183"/>
      <c r="G7" s="183"/>
      <c r="H7" s="183"/>
      <c r="I7" s="183"/>
      <c r="J7" s="183"/>
      <c r="K7" s="183"/>
      <c r="L7" s="18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3">
        <f>'Kops a'!D9</f>
        <v>0</v>
      </c>
      <c r="E8" s="183"/>
      <c r="F8" s="183"/>
      <c r="G8" s="183"/>
      <c r="H8" s="183"/>
      <c r="I8" s="183"/>
      <c r="J8" s="183"/>
      <c r="K8" s="183"/>
      <c r="L8" s="183"/>
      <c r="M8" s="17"/>
      <c r="N8" s="17"/>
      <c r="O8" s="17"/>
      <c r="P8" s="17"/>
    </row>
    <row r="9" spans="1:16" ht="11.25" customHeight="1" x14ac:dyDescent="0.2">
      <c r="A9" s="169" t="s">
        <v>153</v>
      </c>
      <c r="B9" s="169"/>
      <c r="C9" s="169"/>
      <c r="D9" s="169"/>
      <c r="E9" s="169"/>
      <c r="F9" s="169"/>
      <c r="G9" s="169"/>
      <c r="H9" s="169"/>
      <c r="I9" s="169"/>
      <c r="J9" s="175" t="s">
        <v>39</v>
      </c>
      <c r="K9" s="175"/>
      <c r="L9" s="175"/>
      <c r="M9" s="175"/>
      <c r="N9" s="182">
        <f>P105</f>
        <v>0</v>
      </c>
      <c r="O9" s="18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A111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8" t="s">
        <v>23</v>
      </c>
      <c r="B12" s="177" t="s">
        <v>40</v>
      </c>
      <c r="C12" s="173" t="s">
        <v>41</v>
      </c>
      <c r="D12" s="180" t="s">
        <v>42</v>
      </c>
      <c r="E12" s="163" t="s">
        <v>43</v>
      </c>
      <c r="F12" s="172" t="s">
        <v>44</v>
      </c>
      <c r="G12" s="173"/>
      <c r="H12" s="173"/>
      <c r="I12" s="173"/>
      <c r="J12" s="173"/>
      <c r="K12" s="174"/>
      <c r="L12" s="172" t="s">
        <v>45</v>
      </c>
      <c r="M12" s="173"/>
      <c r="N12" s="173"/>
      <c r="O12" s="173"/>
      <c r="P12" s="174"/>
    </row>
    <row r="13" spans="1:16" ht="126.75" customHeight="1" thickBot="1" x14ac:dyDescent="0.25">
      <c r="A13" s="176"/>
      <c r="B13" s="178"/>
      <c r="C13" s="179"/>
      <c r="D13" s="181"/>
      <c r="E13" s="16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39"/>
      <c r="C14" s="99" t="s">
        <v>59</v>
      </c>
      <c r="D14" s="25"/>
      <c r="E14" s="102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47" t="s">
        <v>244</v>
      </c>
      <c r="D15" s="25" t="s">
        <v>170</v>
      </c>
      <c r="E15" s="102">
        <v>27</v>
      </c>
      <c r="F15" s="67"/>
      <c r="G15" s="64"/>
      <c r="H15" s="48">
        <f t="shared" ref="H15:H23" si="0">ROUND(F15*G15,2)</f>
        <v>0</v>
      </c>
      <c r="I15" s="64">
        <v>0</v>
      </c>
      <c r="J15" s="64">
        <f t="shared" ref="J15:J23" si="1">ROUND(H15*0.06,2)</f>
        <v>0</v>
      </c>
      <c r="K15" s="49">
        <f t="shared" ref="K15:K69" si="2">SUM(H15:J15)</f>
        <v>0</v>
      </c>
      <c r="L15" s="50">
        <f t="shared" ref="L15:L69" si="3">ROUND(E15*F15,2)</f>
        <v>0</v>
      </c>
      <c r="M15" s="48">
        <f t="shared" ref="M15:M69" si="4">ROUND(H15*E15,2)</f>
        <v>0</v>
      </c>
      <c r="N15" s="48">
        <f t="shared" ref="N15:N69" si="5">ROUND(I15*E15,2)</f>
        <v>0</v>
      </c>
      <c r="O15" s="48">
        <f t="shared" ref="O15:O69" si="6">ROUND(J15*E15,2)</f>
        <v>0</v>
      </c>
      <c r="P15" s="49">
        <f t="shared" ref="P15:P69" si="7">SUM(M15:O15)</f>
        <v>0</v>
      </c>
    </row>
    <row r="16" spans="1:16" x14ac:dyDescent="0.2">
      <c r="A16" s="38">
        <v>2</v>
      </c>
      <c r="B16" s="39"/>
      <c r="C16" s="47" t="s">
        <v>245</v>
      </c>
      <c r="D16" s="25" t="s">
        <v>170</v>
      </c>
      <c r="E16" s="102">
        <v>8</v>
      </c>
      <c r="F16" s="67"/>
      <c r="G16" s="64"/>
      <c r="H16" s="48">
        <f t="shared" si="0"/>
        <v>0</v>
      </c>
      <c r="I16" s="64">
        <v>0</v>
      </c>
      <c r="J16" s="64">
        <f t="shared" si="1"/>
        <v>0</v>
      </c>
      <c r="K16" s="49">
        <f t="shared" si="2"/>
        <v>0</v>
      </c>
      <c r="L16" s="50">
        <f t="shared" si="3"/>
        <v>0</v>
      </c>
      <c r="M16" s="48">
        <f t="shared" si="4"/>
        <v>0</v>
      </c>
      <c r="N16" s="48">
        <f t="shared" si="5"/>
        <v>0</v>
      </c>
      <c r="O16" s="48">
        <f t="shared" si="6"/>
        <v>0</v>
      </c>
      <c r="P16" s="49">
        <f t="shared" si="7"/>
        <v>0</v>
      </c>
    </row>
    <row r="17" spans="1:16" x14ac:dyDescent="0.2">
      <c r="A17" s="38">
        <v>3</v>
      </c>
      <c r="B17" s="39"/>
      <c r="C17" s="47" t="s">
        <v>246</v>
      </c>
      <c r="D17" s="25" t="s">
        <v>170</v>
      </c>
      <c r="E17" s="102">
        <v>13</v>
      </c>
      <c r="F17" s="67"/>
      <c r="G17" s="64"/>
      <c r="H17" s="48">
        <f t="shared" si="0"/>
        <v>0</v>
      </c>
      <c r="I17" s="64">
        <v>0</v>
      </c>
      <c r="J17" s="64">
        <f t="shared" si="1"/>
        <v>0</v>
      </c>
      <c r="K17" s="49">
        <f t="shared" si="2"/>
        <v>0</v>
      </c>
      <c r="L17" s="50">
        <f t="shared" si="3"/>
        <v>0</v>
      </c>
      <c r="M17" s="48">
        <f t="shared" si="4"/>
        <v>0</v>
      </c>
      <c r="N17" s="48">
        <f t="shared" si="5"/>
        <v>0</v>
      </c>
      <c r="O17" s="48">
        <f t="shared" si="6"/>
        <v>0</v>
      </c>
      <c r="P17" s="49">
        <f t="shared" si="7"/>
        <v>0</v>
      </c>
    </row>
    <row r="18" spans="1:16" x14ac:dyDescent="0.2">
      <c r="A18" s="38">
        <v>4</v>
      </c>
      <c r="B18" s="39"/>
      <c r="C18" s="47" t="s">
        <v>247</v>
      </c>
      <c r="D18" s="25" t="s">
        <v>65</v>
      </c>
      <c r="E18" s="102">
        <v>243</v>
      </c>
      <c r="F18" s="67"/>
      <c r="G18" s="64"/>
      <c r="H18" s="48">
        <f t="shared" si="0"/>
        <v>0</v>
      </c>
      <c r="I18" s="64">
        <v>0</v>
      </c>
      <c r="J18" s="64">
        <f t="shared" si="1"/>
        <v>0</v>
      </c>
      <c r="K18" s="49">
        <f t="shared" si="2"/>
        <v>0</v>
      </c>
      <c r="L18" s="50">
        <f t="shared" si="3"/>
        <v>0</v>
      </c>
      <c r="M18" s="48">
        <f t="shared" si="4"/>
        <v>0</v>
      </c>
      <c r="N18" s="48">
        <f t="shared" si="5"/>
        <v>0</v>
      </c>
      <c r="O18" s="48">
        <f t="shared" si="6"/>
        <v>0</v>
      </c>
      <c r="P18" s="49">
        <f t="shared" si="7"/>
        <v>0</v>
      </c>
    </row>
    <row r="19" spans="1:16" x14ac:dyDescent="0.2">
      <c r="A19" s="38">
        <v>5</v>
      </c>
      <c r="B19" s="39"/>
      <c r="C19" s="47" t="s">
        <v>248</v>
      </c>
      <c r="D19" s="25" t="s">
        <v>170</v>
      </c>
      <c r="E19" s="102">
        <v>11</v>
      </c>
      <c r="F19" s="67"/>
      <c r="G19" s="64"/>
      <c r="H19" s="48">
        <f t="shared" si="0"/>
        <v>0</v>
      </c>
      <c r="I19" s="64">
        <v>0</v>
      </c>
      <c r="J19" s="64">
        <f t="shared" si="1"/>
        <v>0</v>
      </c>
      <c r="K19" s="49">
        <f t="shared" si="2"/>
        <v>0</v>
      </c>
      <c r="L19" s="50">
        <f t="shared" si="3"/>
        <v>0</v>
      </c>
      <c r="M19" s="48">
        <f t="shared" si="4"/>
        <v>0</v>
      </c>
      <c r="N19" s="48">
        <f t="shared" si="5"/>
        <v>0</v>
      </c>
      <c r="O19" s="48">
        <f t="shared" si="6"/>
        <v>0</v>
      </c>
      <c r="P19" s="49">
        <f t="shared" si="7"/>
        <v>0</v>
      </c>
    </row>
    <row r="20" spans="1:16" x14ac:dyDescent="0.2">
      <c r="A20" s="38">
        <v>6</v>
      </c>
      <c r="B20" s="39"/>
      <c r="C20" s="47" t="s">
        <v>249</v>
      </c>
      <c r="D20" s="25" t="s">
        <v>170</v>
      </c>
      <c r="E20" s="102">
        <v>7</v>
      </c>
      <c r="F20" s="67"/>
      <c r="G20" s="64"/>
      <c r="H20" s="48">
        <f t="shared" si="0"/>
        <v>0</v>
      </c>
      <c r="I20" s="64">
        <v>0</v>
      </c>
      <c r="J20" s="64">
        <f t="shared" si="1"/>
        <v>0</v>
      </c>
      <c r="K20" s="49">
        <f t="shared" si="2"/>
        <v>0</v>
      </c>
      <c r="L20" s="50">
        <f t="shared" si="3"/>
        <v>0</v>
      </c>
      <c r="M20" s="48">
        <f t="shared" si="4"/>
        <v>0</v>
      </c>
      <c r="N20" s="48">
        <f t="shared" si="5"/>
        <v>0</v>
      </c>
      <c r="O20" s="48">
        <f t="shared" si="6"/>
        <v>0</v>
      </c>
      <c r="P20" s="49">
        <f t="shared" si="7"/>
        <v>0</v>
      </c>
    </row>
    <row r="21" spans="1:16" x14ac:dyDescent="0.2">
      <c r="A21" s="38">
        <v>7</v>
      </c>
      <c r="B21" s="39"/>
      <c r="C21" s="47" t="s">
        <v>250</v>
      </c>
      <c r="D21" s="25" t="s">
        <v>170</v>
      </c>
      <c r="E21" s="102">
        <v>2</v>
      </c>
      <c r="F21" s="67"/>
      <c r="G21" s="64"/>
      <c r="H21" s="48">
        <f t="shared" si="0"/>
        <v>0</v>
      </c>
      <c r="I21" s="64">
        <v>0</v>
      </c>
      <c r="J21" s="64">
        <f t="shared" si="1"/>
        <v>0</v>
      </c>
      <c r="K21" s="49">
        <f t="shared" si="2"/>
        <v>0</v>
      </c>
      <c r="L21" s="50">
        <f t="shared" si="3"/>
        <v>0</v>
      </c>
      <c r="M21" s="48">
        <f t="shared" si="4"/>
        <v>0</v>
      </c>
      <c r="N21" s="48">
        <f t="shared" si="5"/>
        <v>0</v>
      </c>
      <c r="O21" s="48">
        <f t="shared" si="6"/>
        <v>0</v>
      </c>
      <c r="P21" s="49">
        <f t="shared" si="7"/>
        <v>0</v>
      </c>
    </row>
    <row r="22" spans="1:16" x14ac:dyDescent="0.2">
      <c r="A22" s="38">
        <v>7</v>
      </c>
      <c r="B22" s="39"/>
      <c r="C22" s="47" t="s">
        <v>251</v>
      </c>
      <c r="D22" s="25" t="s">
        <v>170</v>
      </c>
      <c r="E22" s="102">
        <v>11</v>
      </c>
      <c r="F22" s="67"/>
      <c r="G22" s="64"/>
      <c r="H22" s="48">
        <f t="shared" si="0"/>
        <v>0</v>
      </c>
      <c r="I22" s="64">
        <v>0</v>
      </c>
      <c r="J22" s="64">
        <f t="shared" si="1"/>
        <v>0</v>
      </c>
      <c r="K22" s="49">
        <f t="shared" si="2"/>
        <v>0</v>
      </c>
      <c r="L22" s="50">
        <f t="shared" si="3"/>
        <v>0</v>
      </c>
      <c r="M22" s="48">
        <f t="shared" si="4"/>
        <v>0</v>
      </c>
      <c r="N22" s="48">
        <f t="shared" si="5"/>
        <v>0</v>
      </c>
      <c r="O22" s="48">
        <f t="shared" si="6"/>
        <v>0</v>
      </c>
      <c r="P22" s="49">
        <f t="shared" si="7"/>
        <v>0</v>
      </c>
    </row>
    <row r="23" spans="1:16" x14ac:dyDescent="0.2">
      <c r="A23" s="38">
        <v>8</v>
      </c>
      <c r="B23" s="39"/>
      <c r="C23" s="47" t="s">
        <v>252</v>
      </c>
      <c r="D23" s="25" t="s">
        <v>61</v>
      </c>
      <c r="E23" s="102">
        <f>5.7+15.4</f>
        <v>21.1</v>
      </c>
      <c r="F23" s="67"/>
      <c r="G23" s="64"/>
      <c r="H23" s="48">
        <f t="shared" si="0"/>
        <v>0</v>
      </c>
      <c r="I23" s="64">
        <v>0</v>
      </c>
      <c r="J23" s="64">
        <f t="shared" si="1"/>
        <v>0</v>
      </c>
      <c r="K23" s="49">
        <f t="shared" si="2"/>
        <v>0</v>
      </c>
      <c r="L23" s="50">
        <f t="shared" si="3"/>
        <v>0</v>
      </c>
      <c r="M23" s="48">
        <f t="shared" si="4"/>
        <v>0</v>
      </c>
      <c r="N23" s="48">
        <f t="shared" si="5"/>
        <v>0</v>
      </c>
      <c r="O23" s="48">
        <f t="shared" si="6"/>
        <v>0</v>
      </c>
      <c r="P23" s="49">
        <f t="shared" si="7"/>
        <v>0</v>
      </c>
    </row>
    <row r="24" spans="1:16" x14ac:dyDescent="0.2">
      <c r="A24" s="101">
        <v>2</v>
      </c>
      <c r="B24" s="39"/>
      <c r="C24" s="99" t="s">
        <v>253</v>
      </c>
      <c r="D24" s="25"/>
      <c r="E24" s="102"/>
      <c r="F24" s="67"/>
      <c r="G24" s="64"/>
      <c r="H24" s="48"/>
      <c r="I24" s="64"/>
      <c r="J24" s="64"/>
      <c r="K24" s="49">
        <f t="shared" si="2"/>
        <v>0</v>
      </c>
      <c r="L24" s="50">
        <f t="shared" si="3"/>
        <v>0</v>
      </c>
      <c r="M24" s="48">
        <f t="shared" si="4"/>
        <v>0</v>
      </c>
      <c r="N24" s="48">
        <f t="shared" si="5"/>
        <v>0</v>
      </c>
      <c r="O24" s="48">
        <f t="shared" si="6"/>
        <v>0</v>
      </c>
      <c r="P24" s="49">
        <f t="shared" si="7"/>
        <v>0</v>
      </c>
    </row>
    <row r="25" spans="1:16" ht="20.399999999999999" x14ac:dyDescent="0.2">
      <c r="A25" s="38">
        <v>1</v>
      </c>
      <c r="B25" s="39"/>
      <c r="C25" s="47" t="s">
        <v>254</v>
      </c>
      <c r="D25" s="25" t="s">
        <v>170</v>
      </c>
      <c r="E25" s="102">
        <f>SUM(E26:E30)</f>
        <v>29</v>
      </c>
      <c r="F25" s="67"/>
      <c r="G25" s="64"/>
      <c r="H25" s="48">
        <f>ROUND(F25*G25,2)</f>
        <v>0</v>
      </c>
      <c r="I25" s="64">
        <v>0</v>
      </c>
      <c r="J25" s="64">
        <f>ROUND(H25*0.06,2)</f>
        <v>0</v>
      </c>
      <c r="K25" s="49">
        <f t="shared" si="2"/>
        <v>0</v>
      </c>
      <c r="L25" s="50">
        <f t="shared" si="3"/>
        <v>0</v>
      </c>
      <c r="M25" s="48">
        <f t="shared" si="4"/>
        <v>0</v>
      </c>
      <c r="N25" s="48">
        <f t="shared" si="5"/>
        <v>0</v>
      </c>
      <c r="O25" s="48">
        <f t="shared" si="6"/>
        <v>0</v>
      </c>
      <c r="P25" s="49">
        <f t="shared" si="7"/>
        <v>0</v>
      </c>
    </row>
    <row r="26" spans="1:16" ht="20.399999999999999" x14ac:dyDescent="0.2">
      <c r="A26" s="38">
        <v>2</v>
      </c>
      <c r="B26" s="39"/>
      <c r="C26" s="103" t="s">
        <v>293</v>
      </c>
      <c r="D26" s="25" t="s">
        <v>170</v>
      </c>
      <c r="E26" s="102">
        <v>8</v>
      </c>
      <c r="F26" s="67"/>
      <c r="G26" s="64"/>
      <c r="H26" s="48"/>
      <c r="I26" s="64"/>
      <c r="J26" s="64"/>
      <c r="K26" s="49">
        <f t="shared" si="2"/>
        <v>0</v>
      </c>
      <c r="L26" s="50">
        <f t="shared" si="3"/>
        <v>0</v>
      </c>
      <c r="M26" s="48">
        <f t="shared" si="4"/>
        <v>0</v>
      </c>
      <c r="N26" s="48">
        <f t="shared" si="5"/>
        <v>0</v>
      </c>
      <c r="O26" s="48">
        <f t="shared" si="6"/>
        <v>0</v>
      </c>
      <c r="P26" s="49">
        <f t="shared" si="7"/>
        <v>0</v>
      </c>
    </row>
    <row r="27" spans="1:16" ht="20.399999999999999" x14ac:dyDescent="0.2">
      <c r="A27" s="38">
        <v>3</v>
      </c>
      <c r="B27" s="39"/>
      <c r="C27" s="103" t="s">
        <v>294</v>
      </c>
      <c r="D27" s="25" t="s">
        <v>170</v>
      </c>
      <c r="E27" s="102">
        <v>10</v>
      </c>
      <c r="F27" s="67"/>
      <c r="G27" s="64"/>
      <c r="H27" s="48"/>
      <c r="I27" s="64"/>
      <c r="J27" s="64"/>
      <c r="K27" s="49">
        <f t="shared" si="2"/>
        <v>0</v>
      </c>
      <c r="L27" s="50">
        <f t="shared" si="3"/>
        <v>0</v>
      </c>
      <c r="M27" s="48">
        <f t="shared" si="4"/>
        <v>0</v>
      </c>
      <c r="N27" s="48">
        <f t="shared" si="5"/>
        <v>0</v>
      </c>
      <c r="O27" s="48">
        <f t="shared" si="6"/>
        <v>0</v>
      </c>
      <c r="P27" s="49">
        <f t="shared" si="7"/>
        <v>0</v>
      </c>
    </row>
    <row r="28" spans="1:16" ht="20.399999999999999" x14ac:dyDescent="0.2">
      <c r="A28" s="38">
        <v>4</v>
      </c>
      <c r="B28" s="39"/>
      <c r="C28" s="103" t="s">
        <v>295</v>
      </c>
      <c r="D28" s="25" t="s">
        <v>170</v>
      </c>
      <c r="E28" s="102">
        <v>2</v>
      </c>
      <c r="F28" s="67"/>
      <c r="G28" s="64"/>
      <c r="H28" s="48"/>
      <c r="I28" s="64"/>
      <c r="J28" s="64"/>
      <c r="K28" s="49">
        <f t="shared" si="2"/>
        <v>0</v>
      </c>
      <c r="L28" s="50">
        <f t="shared" si="3"/>
        <v>0</v>
      </c>
      <c r="M28" s="48">
        <f t="shared" si="4"/>
        <v>0</v>
      </c>
      <c r="N28" s="48">
        <f t="shared" si="5"/>
        <v>0</v>
      </c>
      <c r="O28" s="48">
        <f t="shared" si="6"/>
        <v>0</v>
      </c>
      <c r="P28" s="49">
        <f t="shared" si="7"/>
        <v>0</v>
      </c>
    </row>
    <row r="29" spans="1:16" ht="20.399999999999999" x14ac:dyDescent="0.2">
      <c r="A29" s="38">
        <v>5</v>
      </c>
      <c r="B29" s="39"/>
      <c r="C29" s="103" t="s">
        <v>296</v>
      </c>
      <c r="D29" s="25" t="s">
        <v>170</v>
      </c>
      <c r="E29" s="102">
        <v>7</v>
      </c>
      <c r="F29" s="67"/>
      <c r="G29" s="64"/>
      <c r="H29" s="48"/>
      <c r="I29" s="64"/>
      <c r="J29" s="64"/>
      <c r="K29" s="49">
        <f t="shared" si="2"/>
        <v>0</v>
      </c>
      <c r="L29" s="50">
        <f t="shared" si="3"/>
        <v>0</v>
      </c>
      <c r="M29" s="48">
        <f t="shared" si="4"/>
        <v>0</v>
      </c>
      <c r="N29" s="48">
        <f t="shared" si="5"/>
        <v>0</v>
      </c>
      <c r="O29" s="48">
        <f t="shared" si="6"/>
        <v>0</v>
      </c>
      <c r="P29" s="49">
        <f t="shared" si="7"/>
        <v>0</v>
      </c>
    </row>
    <row r="30" spans="1:16" ht="20.399999999999999" x14ac:dyDescent="0.2">
      <c r="A30" s="38">
        <v>6</v>
      </c>
      <c r="B30" s="39"/>
      <c r="C30" s="103" t="s">
        <v>297</v>
      </c>
      <c r="D30" s="25" t="s">
        <v>170</v>
      </c>
      <c r="E30" s="102">
        <v>2</v>
      </c>
      <c r="F30" s="67"/>
      <c r="G30" s="64"/>
      <c r="H30" s="48"/>
      <c r="I30" s="64"/>
      <c r="J30" s="64"/>
      <c r="K30" s="49">
        <f t="shared" si="2"/>
        <v>0</v>
      </c>
      <c r="L30" s="50">
        <f t="shared" si="3"/>
        <v>0</v>
      </c>
      <c r="M30" s="48">
        <f t="shared" si="4"/>
        <v>0</v>
      </c>
      <c r="N30" s="48">
        <f t="shared" si="5"/>
        <v>0</v>
      </c>
      <c r="O30" s="48">
        <f t="shared" si="6"/>
        <v>0</v>
      </c>
      <c r="P30" s="49">
        <f t="shared" si="7"/>
        <v>0</v>
      </c>
    </row>
    <row r="31" spans="1:16" x14ac:dyDescent="0.2">
      <c r="A31" s="38">
        <v>7</v>
      </c>
      <c r="B31" s="39"/>
      <c r="C31" s="103" t="s">
        <v>255</v>
      </c>
      <c r="D31" s="25" t="s">
        <v>75</v>
      </c>
      <c r="E31" s="102">
        <v>1</v>
      </c>
      <c r="F31" s="67"/>
      <c r="G31" s="64"/>
      <c r="H31" s="48"/>
      <c r="I31" s="64"/>
      <c r="J31" s="64"/>
      <c r="K31" s="49">
        <f t="shared" si="2"/>
        <v>0</v>
      </c>
      <c r="L31" s="50">
        <f t="shared" si="3"/>
        <v>0</v>
      </c>
      <c r="M31" s="48">
        <f t="shared" si="4"/>
        <v>0</v>
      </c>
      <c r="N31" s="48">
        <f t="shared" si="5"/>
        <v>0</v>
      </c>
      <c r="O31" s="48">
        <f t="shared" si="6"/>
        <v>0</v>
      </c>
      <c r="P31" s="49">
        <f t="shared" si="7"/>
        <v>0</v>
      </c>
    </row>
    <row r="32" spans="1:16" x14ac:dyDescent="0.2">
      <c r="A32" s="38">
        <v>8</v>
      </c>
      <c r="B32" s="39"/>
      <c r="C32" s="103" t="s">
        <v>256</v>
      </c>
      <c r="D32" s="25" t="s">
        <v>75</v>
      </c>
      <c r="E32" s="102">
        <v>1</v>
      </c>
      <c r="F32" s="67"/>
      <c r="G32" s="64"/>
      <c r="H32" s="48"/>
      <c r="I32" s="64"/>
      <c r="J32" s="64"/>
      <c r="K32" s="49">
        <f t="shared" si="2"/>
        <v>0</v>
      </c>
      <c r="L32" s="50">
        <f t="shared" si="3"/>
        <v>0</v>
      </c>
      <c r="M32" s="48">
        <f t="shared" si="4"/>
        <v>0</v>
      </c>
      <c r="N32" s="48">
        <f t="shared" si="5"/>
        <v>0</v>
      </c>
      <c r="O32" s="48">
        <f t="shared" si="6"/>
        <v>0</v>
      </c>
      <c r="P32" s="49">
        <f t="shared" si="7"/>
        <v>0</v>
      </c>
    </row>
    <row r="33" spans="1:16" x14ac:dyDescent="0.2">
      <c r="A33" s="38">
        <v>9</v>
      </c>
      <c r="B33" s="39"/>
      <c r="C33" s="47" t="s">
        <v>257</v>
      </c>
      <c r="D33" s="25" t="s">
        <v>65</v>
      </c>
      <c r="E33" s="102">
        <v>34</v>
      </c>
      <c r="F33" s="67"/>
      <c r="G33" s="64"/>
      <c r="H33" s="48">
        <f t="shared" ref="H33:H36" si="8">ROUND(F33*G33,2)</f>
        <v>0</v>
      </c>
      <c r="I33" s="64"/>
      <c r="J33" s="64"/>
      <c r="K33" s="49">
        <f t="shared" si="2"/>
        <v>0</v>
      </c>
      <c r="L33" s="50">
        <f t="shared" si="3"/>
        <v>0</v>
      </c>
      <c r="M33" s="48">
        <f t="shared" si="4"/>
        <v>0</v>
      </c>
      <c r="N33" s="48">
        <f t="shared" si="5"/>
        <v>0</v>
      </c>
      <c r="O33" s="48">
        <f t="shared" si="6"/>
        <v>0</v>
      </c>
      <c r="P33" s="49">
        <f t="shared" si="7"/>
        <v>0</v>
      </c>
    </row>
    <row r="34" spans="1:16" ht="20.399999999999999" x14ac:dyDescent="0.2">
      <c r="A34" s="38">
        <v>10</v>
      </c>
      <c r="B34" s="39"/>
      <c r="C34" s="103" t="s">
        <v>298</v>
      </c>
      <c r="D34" s="25" t="s">
        <v>65</v>
      </c>
      <c r="E34" s="102">
        <f>E33*1.05</f>
        <v>35.700000000000003</v>
      </c>
      <c r="F34" s="67"/>
      <c r="G34" s="64"/>
      <c r="H34" s="48"/>
      <c r="I34" s="64"/>
      <c r="J34" s="64"/>
      <c r="K34" s="49">
        <f t="shared" si="2"/>
        <v>0</v>
      </c>
      <c r="L34" s="50">
        <f t="shared" si="3"/>
        <v>0</v>
      </c>
      <c r="M34" s="48">
        <f t="shared" si="4"/>
        <v>0</v>
      </c>
      <c r="N34" s="48">
        <f t="shared" si="5"/>
        <v>0</v>
      </c>
      <c r="O34" s="48">
        <f t="shared" si="6"/>
        <v>0</v>
      </c>
      <c r="P34" s="49">
        <f t="shared" si="7"/>
        <v>0</v>
      </c>
    </row>
    <row r="35" spans="1:16" ht="20.399999999999999" x14ac:dyDescent="0.2">
      <c r="A35" s="38">
        <v>11</v>
      </c>
      <c r="B35" s="39"/>
      <c r="C35" s="103" t="s">
        <v>258</v>
      </c>
      <c r="D35" s="25" t="s">
        <v>75</v>
      </c>
      <c r="E35" s="102">
        <v>1</v>
      </c>
      <c r="F35" s="67"/>
      <c r="G35" s="64"/>
      <c r="H35" s="48"/>
      <c r="I35" s="64"/>
      <c r="J35" s="64"/>
      <c r="K35" s="49">
        <f t="shared" si="2"/>
        <v>0</v>
      </c>
      <c r="L35" s="50">
        <f t="shared" si="3"/>
        <v>0</v>
      </c>
      <c r="M35" s="48">
        <f t="shared" si="4"/>
        <v>0</v>
      </c>
      <c r="N35" s="48">
        <f t="shared" si="5"/>
        <v>0</v>
      </c>
      <c r="O35" s="48">
        <f t="shared" si="6"/>
        <v>0</v>
      </c>
      <c r="P35" s="49">
        <f t="shared" si="7"/>
        <v>0</v>
      </c>
    </row>
    <row r="36" spans="1:16" x14ac:dyDescent="0.2">
      <c r="A36" s="38">
        <v>12</v>
      </c>
      <c r="B36" s="39"/>
      <c r="C36" s="47" t="s">
        <v>259</v>
      </c>
      <c r="D36" s="25" t="s">
        <v>61</v>
      </c>
      <c r="E36" s="102">
        <v>55.9</v>
      </c>
      <c r="F36" s="67"/>
      <c r="G36" s="64"/>
      <c r="H36" s="48">
        <f t="shared" si="8"/>
        <v>0</v>
      </c>
      <c r="I36" s="64"/>
      <c r="J36" s="64"/>
      <c r="K36" s="49">
        <f t="shared" si="2"/>
        <v>0</v>
      </c>
      <c r="L36" s="50">
        <f t="shared" si="3"/>
        <v>0</v>
      </c>
      <c r="M36" s="48">
        <f t="shared" si="4"/>
        <v>0</v>
      </c>
      <c r="N36" s="48">
        <f t="shared" si="5"/>
        <v>0</v>
      </c>
      <c r="O36" s="48">
        <f t="shared" si="6"/>
        <v>0</v>
      </c>
      <c r="P36" s="49">
        <f t="shared" si="7"/>
        <v>0</v>
      </c>
    </row>
    <row r="37" spans="1:16" x14ac:dyDescent="0.2">
      <c r="A37" s="38">
        <v>13</v>
      </c>
      <c r="B37" s="39"/>
      <c r="C37" s="103" t="s">
        <v>236</v>
      </c>
      <c r="D37" s="25" t="s">
        <v>61</v>
      </c>
      <c r="E37" s="102">
        <f>E36*1.15</f>
        <v>64.290000000000006</v>
      </c>
      <c r="F37" s="67"/>
      <c r="G37" s="64"/>
      <c r="H37" s="48"/>
      <c r="I37" s="64"/>
      <c r="J37" s="64"/>
      <c r="K37" s="49">
        <f t="shared" si="2"/>
        <v>0</v>
      </c>
      <c r="L37" s="50">
        <f t="shared" si="3"/>
        <v>0</v>
      </c>
      <c r="M37" s="48">
        <f t="shared" si="4"/>
        <v>0</v>
      </c>
      <c r="N37" s="48">
        <f t="shared" si="5"/>
        <v>0</v>
      </c>
      <c r="O37" s="48">
        <f t="shared" si="6"/>
        <v>0</v>
      </c>
      <c r="P37" s="49">
        <f t="shared" si="7"/>
        <v>0</v>
      </c>
    </row>
    <row r="38" spans="1:16" x14ac:dyDescent="0.2">
      <c r="A38" s="38">
        <v>14</v>
      </c>
      <c r="B38" s="39"/>
      <c r="C38" s="103" t="s">
        <v>237</v>
      </c>
      <c r="D38" s="25" t="s">
        <v>99</v>
      </c>
      <c r="E38" s="102">
        <f>E36*6</f>
        <v>335.4</v>
      </c>
      <c r="F38" s="67"/>
      <c r="G38" s="64"/>
      <c r="H38" s="48"/>
      <c r="I38" s="64"/>
      <c r="J38" s="64"/>
      <c r="K38" s="49">
        <f t="shared" si="2"/>
        <v>0</v>
      </c>
      <c r="L38" s="50">
        <f t="shared" si="3"/>
        <v>0</v>
      </c>
      <c r="M38" s="48">
        <f t="shared" si="4"/>
        <v>0</v>
      </c>
      <c r="N38" s="48">
        <f t="shared" si="5"/>
        <v>0</v>
      </c>
      <c r="O38" s="48">
        <f t="shared" si="6"/>
        <v>0</v>
      </c>
      <c r="P38" s="49">
        <f t="shared" si="7"/>
        <v>0</v>
      </c>
    </row>
    <row r="39" spans="1:16" x14ac:dyDescent="0.2">
      <c r="A39" s="38">
        <v>15</v>
      </c>
      <c r="B39" s="39"/>
      <c r="C39" s="103" t="s">
        <v>222</v>
      </c>
      <c r="D39" s="25" t="s">
        <v>99</v>
      </c>
      <c r="E39" s="102">
        <f>E36*1.1</f>
        <v>61.49</v>
      </c>
      <c r="F39" s="67"/>
      <c r="G39" s="64"/>
      <c r="H39" s="48"/>
      <c r="I39" s="64"/>
      <c r="J39" s="64"/>
      <c r="K39" s="49">
        <f t="shared" si="2"/>
        <v>0</v>
      </c>
      <c r="L39" s="50">
        <f t="shared" si="3"/>
        <v>0</v>
      </c>
      <c r="M39" s="48">
        <f t="shared" si="4"/>
        <v>0</v>
      </c>
      <c r="N39" s="48">
        <f t="shared" si="5"/>
        <v>0</v>
      </c>
      <c r="O39" s="48">
        <f t="shared" si="6"/>
        <v>0</v>
      </c>
      <c r="P39" s="49">
        <f t="shared" si="7"/>
        <v>0</v>
      </c>
    </row>
    <row r="40" spans="1:16" x14ac:dyDescent="0.2">
      <c r="A40" s="38">
        <v>16</v>
      </c>
      <c r="B40" s="39"/>
      <c r="C40" s="103" t="s">
        <v>223</v>
      </c>
      <c r="D40" s="25" t="s">
        <v>75</v>
      </c>
      <c r="E40" s="102">
        <v>1</v>
      </c>
      <c r="F40" s="67"/>
      <c r="G40" s="64"/>
      <c r="H40" s="48"/>
      <c r="I40" s="64"/>
      <c r="J40" s="64"/>
      <c r="K40" s="49">
        <f t="shared" si="2"/>
        <v>0</v>
      </c>
      <c r="L40" s="50">
        <f t="shared" si="3"/>
        <v>0</v>
      </c>
      <c r="M40" s="48">
        <f t="shared" si="4"/>
        <v>0</v>
      </c>
      <c r="N40" s="48">
        <f t="shared" si="5"/>
        <v>0</v>
      </c>
      <c r="O40" s="48">
        <f t="shared" si="6"/>
        <v>0</v>
      </c>
      <c r="P40" s="49">
        <f t="shared" si="7"/>
        <v>0</v>
      </c>
    </row>
    <row r="41" spans="1:16" ht="20.399999999999999" x14ac:dyDescent="0.2">
      <c r="A41" s="38">
        <v>17</v>
      </c>
      <c r="B41" s="39"/>
      <c r="C41" s="103" t="s">
        <v>224</v>
      </c>
      <c r="D41" s="25" t="s">
        <v>91</v>
      </c>
      <c r="E41" s="102">
        <f>E36*0.25</f>
        <v>13.98</v>
      </c>
      <c r="F41" s="67"/>
      <c r="G41" s="64"/>
      <c r="H41" s="48"/>
      <c r="I41" s="64"/>
      <c r="J41" s="64"/>
      <c r="K41" s="49">
        <f t="shared" si="2"/>
        <v>0</v>
      </c>
      <c r="L41" s="50">
        <f t="shared" si="3"/>
        <v>0</v>
      </c>
      <c r="M41" s="48">
        <f t="shared" si="4"/>
        <v>0</v>
      </c>
      <c r="N41" s="48">
        <f t="shared" si="5"/>
        <v>0</v>
      </c>
      <c r="O41" s="48">
        <f t="shared" si="6"/>
        <v>0</v>
      </c>
      <c r="P41" s="49">
        <f t="shared" si="7"/>
        <v>0</v>
      </c>
    </row>
    <row r="42" spans="1:16" ht="20.399999999999999" x14ac:dyDescent="0.2">
      <c r="A42" s="38">
        <v>18</v>
      </c>
      <c r="B42" s="39"/>
      <c r="C42" s="103" t="s">
        <v>225</v>
      </c>
      <c r="D42" s="25" t="s">
        <v>91</v>
      </c>
      <c r="E42" s="102">
        <f>E36*0.35</f>
        <v>19.57</v>
      </c>
      <c r="F42" s="67"/>
      <c r="G42" s="64"/>
      <c r="H42" s="48"/>
      <c r="I42" s="64"/>
      <c r="J42" s="64"/>
      <c r="K42" s="49">
        <f t="shared" si="2"/>
        <v>0</v>
      </c>
      <c r="L42" s="50">
        <f t="shared" si="3"/>
        <v>0</v>
      </c>
      <c r="M42" s="48">
        <f t="shared" si="4"/>
        <v>0</v>
      </c>
      <c r="N42" s="48">
        <f t="shared" si="5"/>
        <v>0</v>
      </c>
      <c r="O42" s="48">
        <f t="shared" si="6"/>
        <v>0</v>
      </c>
      <c r="P42" s="49">
        <f t="shared" si="7"/>
        <v>0</v>
      </c>
    </row>
    <row r="43" spans="1:16" x14ac:dyDescent="0.2">
      <c r="A43" s="101">
        <v>3</v>
      </c>
      <c r="B43" s="39"/>
      <c r="C43" s="99" t="s">
        <v>260</v>
      </c>
      <c r="D43" s="25"/>
      <c r="E43" s="102"/>
      <c r="F43" s="67"/>
      <c r="G43" s="64"/>
      <c r="H43" s="48"/>
      <c r="I43" s="64"/>
      <c r="J43" s="64"/>
      <c r="K43" s="49">
        <f t="shared" si="2"/>
        <v>0</v>
      </c>
      <c r="L43" s="50">
        <f t="shared" si="3"/>
        <v>0</v>
      </c>
      <c r="M43" s="48">
        <f t="shared" si="4"/>
        <v>0</v>
      </c>
      <c r="N43" s="48">
        <f t="shared" si="5"/>
        <v>0</v>
      </c>
      <c r="O43" s="48">
        <f t="shared" si="6"/>
        <v>0</v>
      </c>
      <c r="P43" s="49">
        <f t="shared" si="7"/>
        <v>0</v>
      </c>
    </row>
    <row r="44" spans="1:16" ht="20.399999999999999" x14ac:dyDescent="0.2">
      <c r="A44" s="38">
        <v>1</v>
      </c>
      <c r="B44" s="39"/>
      <c r="C44" s="47" t="s">
        <v>261</v>
      </c>
      <c r="D44" s="25" t="s">
        <v>170</v>
      </c>
      <c r="E44" s="102">
        <f>SUM(E45:E47)</f>
        <v>8</v>
      </c>
      <c r="F44" s="67"/>
      <c r="G44" s="64"/>
      <c r="H44" s="48">
        <f>ROUND(F44*G44,2)</f>
        <v>0</v>
      </c>
      <c r="I44" s="64"/>
      <c r="J44" s="64"/>
      <c r="K44" s="49">
        <f t="shared" si="2"/>
        <v>0</v>
      </c>
      <c r="L44" s="50">
        <f t="shared" si="3"/>
        <v>0</v>
      </c>
      <c r="M44" s="48">
        <f t="shared" si="4"/>
        <v>0</v>
      </c>
      <c r="N44" s="48">
        <f t="shared" si="5"/>
        <v>0</v>
      </c>
      <c r="O44" s="48">
        <f t="shared" si="6"/>
        <v>0</v>
      </c>
      <c r="P44" s="49">
        <f t="shared" si="7"/>
        <v>0</v>
      </c>
    </row>
    <row r="45" spans="1:16" ht="20.399999999999999" x14ac:dyDescent="0.2">
      <c r="A45" s="38">
        <v>2</v>
      </c>
      <c r="B45" s="39"/>
      <c r="C45" s="103" t="s">
        <v>262</v>
      </c>
      <c r="D45" s="25" t="s">
        <v>170</v>
      </c>
      <c r="E45" s="102">
        <v>6</v>
      </c>
      <c r="F45" s="67"/>
      <c r="G45" s="64"/>
      <c r="H45" s="48"/>
      <c r="I45" s="64"/>
      <c r="J45" s="64"/>
      <c r="K45" s="49">
        <f t="shared" si="2"/>
        <v>0</v>
      </c>
      <c r="L45" s="50">
        <f t="shared" si="3"/>
        <v>0</v>
      </c>
      <c r="M45" s="48">
        <f t="shared" si="4"/>
        <v>0</v>
      </c>
      <c r="N45" s="48">
        <f t="shared" si="5"/>
        <v>0</v>
      </c>
      <c r="O45" s="48">
        <f t="shared" si="6"/>
        <v>0</v>
      </c>
      <c r="P45" s="49">
        <f t="shared" si="7"/>
        <v>0</v>
      </c>
    </row>
    <row r="46" spans="1:16" ht="20.399999999999999" x14ac:dyDescent="0.2">
      <c r="A46" s="38">
        <v>3</v>
      </c>
      <c r="B46" s="39"/>
      <c r="C46" s="103" t="s">
        <v>263</v>
      </c>
      <c r="D46" s="25" t="s">
        <v>170</v>
      </c>
      <c r="E46" s="102">
        <v>1</v>
      </c>
      <c r="F46" s="67"/>
      <c r="G46" s="64"/>
      <c r="H46" s="48"/>
      <c r="I46" s="64"/>
      <c r="J46" s="64"/>
      <c r="K46" s="49">
        <f t="shared" si="2"/>
        <v>0</v>
      </c>
      <c r="L46" s="50">
        <f t="shared" si="3"/>
        <v>0</v>
      </c>
      <c r="M46" s="48">
        <f t="shared" si="4"/>
        <v>0</v>
      </c>
      <c r="N46" s="48">
        <f t="shared" si="5"/>
        <v>0</v>
      </c>
      <c r="O46" s="48">
        <f t="shared" si="6"/>
        <v>0</v>
      </c>
      <c r="P46" s="49">
        <f t="shared" si="7"/>
        <v>0</v>
      </c>
    </row>
    <row r="47" spans="1:16" ht="20.399999999999999" x14ac:dyDescent="0.2">
      <c r="A47" s="38">
        <v>4</v>
      </c>
      <c r="B47" s="39"/>
      <c r="C47" s="103" t="s">
        <v>264</v>
      </c>
      <c r="D47" s="25" t="s">
        <v>170</v>
      </c>
      <c r="E47" s="102">
        <v>1</v>
      </c>
      <c r="F47" s="67"/>
      <c r="G47" s="64"/>
      <c r="H47" s="48"/>
      <c r="I47" s="64"/>
      <c r="J47" s="64"/>
      <c r="K47" s="49">
        <f t="shared" si="2"/>
        <v>0</v>
      </c>
      <c r="L47" s="50">
        <f t="shared" si="3"/>
        <v>0</v>
      </c>
      <c r="M47" s="48">
        <f t="shared" si="4"/>
        <v>0</v>
      </c>
      <c r="N47" s="48">
        <f t="shared" si="5"/>
        <v>0</v>
      </c>
      <c r="O47" s="48">
        <f t="shared" si="6"/>
        <v>0</v>
      </c>
      <c r="P47" s="49">
        <f t="shared" si="7"/>
        <v>0</v>
      </c>
    </row>
    <row r="48" spans="1:16" x14ac:dyDescent="0.2">
      <c r="A48" s="38">
        <v>5</v>
      </c>
      <c r="B48" s="39"/>
      <c r="C48" s="103" t="s">
        <v>255</v>
      </c>
      <c r="D48" s="25" t="s">
        <v>75</v>
      </c>
      <c r="E48" s="102">
        <v>1</v>
      </c>
      <c r="F48" s="67"/>
      <c r="G48" s="64"/>
      <c r="H48" s="48"/>
      <c r="I48" s="64"/>
      <c r="J48" s="64"/>
      <c r="K48" s="49">
        <f t="shared" si="2"/>
        <v>0</v>
      </c>
      <c r="L48" s="50">
        <f t="shared" si="3"/>
        <v>0</v>
      </c>
      <c r="M48" s="48">
        <f t="shared" si="4"/>
        <v>0</v>
      </c>
      <c r="N48" s="48">
        <f t="shared" si="5"/>
        <v>0</v>
      </c>
      <c r="O48" s="48">
        <f t="shared" si="6"/>
        <v>0</v>
      </c>
      <c r="P48" s="49">
        <f t="shared" si="7"/>
        <v>0</v>
      </c>
    </row>
    <row r="49" spans="1:16" x14ac:dyDescent="0.2">
      <c r="A49" s="38">
        <v>6</v>
      </c>
      <c r="B49" s="39"/>
      <c r="C49" s="103" t="s">
        <v>256</v>
      </c>
      <c r="D49" s="25" t="s">
        <v>75</v>
      </c>
      <c r="E49" s="102">
        <v>1</v>
      </c>
      <c r="F49" s="67"/>
      <c r="G49" s="64"/>
      <c r="H49" s="48"/>
      <c r="I49" s="64"/>
      <c r="J49" s="64"/>
      <c r="K49" s="49">
        <f t="shared" si="2"/>
        <v>0</v>
      </c>
      <c r="L49" s="50">
        <f t="shared" si="3"/>
        <v>0</v>
      </c>
      <c r="M49" s="48">
        <f t="shared" si="4"/>
        <v>0</v>
      </c>
      <c r="N49" s="48">
        <f t="shared" si="5"/>
        <v>0</v>
      </c>
      <c r="O49" s="48">
        <f t="shared" si="6"/>
        <v>0</v>
      </c>
      <c r="P49" s="49">
        <f t="shared" si="7"/>
        <v>0</v>
      </c>
    </row>
    <row r="50" spans="1:16" x14ac:dyDescent="0.2">
      <c r="A50" s="38">
        <v>7</v>
      </c>
      <c r="B50" s="39"/>
      <c r="C50" s="47" t="s">
        <v>257</v>
      </c>
      <c r="D50" s="25" t="s">
        <v>65</v>
      </c>
      <c r="E50" s="102">
        <v>10.4</v>
      </c>
      <c r="F50" s="67"/>
      <c r="G50" s="64"/>
      <c r="H50" s="48">
        <f t="shared" ref="H50" si="9">ROUND(F50*G50,2)</f>
        <v>0</v>
      </c>
      <c r="I50" s="64"/>
      <c r="J50" s="64"/>
      <c r="K50" s="49">
        <f t="shared" si="2"/>
        <v>0</v>
      </c>
      <c r="L50" s="50">
        <f t="shared" si="3"/>
        <v>0</v>
      </c>
      <c r="M50" s="48">
        <f t="shared" si="4"/>
        <v>0</v>
      </c>
      <c r="N50" s="48">
        <f t="shared" si="5"/>
        <v>0</v>
      </c>
      <c r="O50" s="48">
        <f t="shared" si="6"/>
        <v>0</v>
      </c>
      <c r="P50" s="49">
        <f t="shared" si="7"/>
        <v>0</v>
      </c>
    </row>
    <row r="51" spans="1:16" x14ac:dyDescent="0.2">
      <c r="A51" s="38">
        <v>8</v>
      </c>
      <c r="B51" s="39"/>
      <c r="C51" s="103" t="s">
        <v>265</v>
      </c>
      <c r="D51" s="25" t="s">
        <v>65</v>
      </c>
      <c r="E51" s="102">
        <f>E50*1.05</f>
        <v>10.92</v>
      </c>
      <c r="F51" s="67"/>
      <c r="G51" s="64"/>
      <c r="H51" s="48"/>
      <c r="I51" s="64"/>
      <c r="J51" s="64"/>
      <c r="K51" s="49">
        <f t="shared" si="2"/>
        <v>0</v>
      </c>
      <c r="L51" s="50">
        <f t="shared" si="3"/>
        <v>0</v>
      </c>
      <c r="M51" s="48">
        <f t="shared" si="4"/>
        <v>0</v>
      </c>
      <c r="N51" s="48">
        <f t="shared" si="5"/>
        <v>0</v>
      </c>
      <c r="O51" s="48">
        <f t="shared" si="6"/>
        <v>0</v>
      </c>
      <c r="P51" s="49">
        <f t="shared" si="7"/>
        <v>0</v>
      </c>
    </row>
    <row r="52" spans="1:16" ht="20.399999999999999" x14ac:dyDescent="0.2">
      <c r="A52" s="38">
        <v>9</v>
      </c>
      <c r="B52" s="39"/>
      <c r="C52" s="103" t="s">
        <v>258</v>
      </c>
      <c r="D52" s="25" t="s">
        <v>75</v>
      </c>
      <c r="E52" s="102">
        <v>1</v>
      </c>
      <c r="F52" s="67"/>
      <c r="G52" s="64"/>
      <c r="H52" s="48"/>
      <c r="I52" s="64"/>
      <c r="J52" s="64"/>
      <c r="K52" s="49">
        <f t="shared" si="2"/>
        <v>0</v>
      </c>
      <c r="L52" s="50">
        <f t="shared" si="3"/>
        <v>0</v>
      </c>
      <c r="M52" s="48">
        <f t="shared" si="4"/>
        <v>0</v>
      </c>
      <c r="N52" s="48">
        <f t="shared" si="5"/>
        <v>0</v>
      </c>
      <c r="O52" s="48">
        <f t="shared" si="6"/>
        <v>0</v>
      </c>
      <c r="P52" s="49">
        <f t="shared" si="7"/>
        <v>0</v>
      </c>
    </row>
    <row r="53" spans="1:16" x14ac:dyDescent="0.2">
      <c r="A53" s="38">
        <v>10</v>
      </c>
      <c r="B53" s="39"/>
      <c r="C53" s="47" t="s">
        <v>259</v>
      </c>
      <c r="D53" s="25" t="s">
        <v>61</v>
      </c>
      <c r="E53" s="102">
        <v>13.4</v>
      </c>
      <c r="F53" s="67"/>
      <c r="G53" s="64"/>
      <c r="H53" s="48">
        <f t="shared" ref="H53" si="10">ROUND(F53*G53,2)</f>
        <v>0</v>
      </c>
      <c r="I53" s="64"/>
      <c r="J53" s="64"/>
      <c r="K53" s="49">
        <f t="shared" si="2"/>
        <v>0</v>
      </c>
      <c r="L53" s="50">
        <f t="shared" si="3"/>
        <v>0</v>
      </c>
      <c r="M53" s="48">
        <f t="shared" si="4"/>
        <v>0</v>
      </c>
      <c r="N53" s="48">
        <f t="shared" si="5"/>
        <v>0</v>
      </c>
      <c r="O53" s="48">
        <f t="shared" si="6"/>
        <v>0</v>
      </c>
      <c r="P53" s="49">
        <f t="shared" si="7"/>
        <v>0</v>
      </c>
    </row>
    <row r="54" spans="1:16" x14ac:dyDescent="0.2">
      <c r="A54" s="38">
        <v>11</v>
      </c>
      <c r="B54" s="39"/>
      <c r="C54" s="103" t="s">
        <v>236</v>
      </c>
      <c r="D54" s="25" t="s">
        <v>61</v>
      </c>
      <c r="E54" s="102">
        <f>E53*1.15</f>
        <v>15.41</v>
      </c>
      <c r="F54" s="67"/>
      <c r="G54" s="64"/>
      <c r="H54" s="48"/>
      <c r="I54" s="64"/>
      <c r="J54" s="64"/>
      <c r="K54" s="49">
        <f t="shared" si="2"/>
        <v>0</v>
      </c>
      <c r="L54" s="50">
        <f t="shared" si="3"/>
        <v>0</v>
      </c>
      <c r="M54" s="48">
        <f t="shared" si="4"/>
        <v>0</v>
      </c>
      <c r="N54" s="48">
        <f t="shared" si="5"/>
        <v>0</v>
      </c>
      <c r="O54" s="48">
        <f t="shared" si="6"/>
        <v>0</v>
      </c>
      <c r="P54" s="49">
        <f t="shared" si="7"/>
        <v>0</v>
      </c>
    </row>
    <row r="55" spans="1:16" x14ac:dyDescent="0.2">
      <c r="A55" s="38">
        <v>12</v>
      </c>
      <c r="B55" s="39"/>
      <c r="C55" s="103" t="s">
        <v>237</v>
      </c>
      <c r="D55" s="25" t="s">
        <v>99</v>
      </c>
      <c r="E55" s="102">
        <f>E53*6</f>
        <v>80.400000000000006</v>
      </c>
      <c r="F55" s="67"/>
      <c r="G55" s="64"/>
      <c r="H55" s="48"/>
      <c r="I55" s="64"/>
      <c r="J55" s="64"/>
      <c r="K55" s="49">
        <f t="shared" si="2"/>
        <v>0</v>
      </c>
      <c r="L55" s="50">
        <f t="shared" si="3"/>
        <v>0</v>
      </c>
      <c r="M55" s="48">
        <f t="shared" si="4"/>
        <v>0</v>
      </c>
      <c r="N55" s="48">
        <f t="shared" si="5"/>
        <v>0</v>
      </c>
      <c r="O55" s="48">
        <f t="shared" si="6"/>
        <v>0</v>
      </c>
      <c r="P55" s="49">
        <f t="shared" si="7"/>
        <v>0</v>
      </c>
    </row>
    <row r="56" spans="1:16" x14ac:dyDescent="0.2">
      <c r="A56" s="38">
        <v>13</v>
      </c>
      <c r="B56" s="39"/>
      <c r="C56" s="103" t="s">
        <v>222</v>
      </c>
      <c r="D56" s="25" t="s">
        <v>99</v>
      </c>
      <c r="E56" s="102">
        <f>E53*1.1</f>
        <v>14.74</v>
      </c>
      <c r="F56" s="67"/>
      <c r="G56" s="64"/>
      <c r="H56" s="48"/>
      <c r="I56" s="64"/>
      <c r="J56" s="64"/>
      <c r="K56" s="49">
        <f t="shared" si="2"/>
        <v>0</v>
      </c>
      <c r="L56" s="50">
        <f t="shared" si="3"/>
        <v>0</v>
      </c>
      <c r="M56" s="48">
        <f t="shared" si="4"/>
        <v>0</v>
      </c>
      <c r="N56" s="48">
        <f t="shared" si="5"/>
        <v>0</v>
      </c>
      <c r="O56" s="48">
        <f t="shared" si="6"/>
        <v>0</v>
      </c>
      <c r="P56" s="49">
        <f t="shared" si="7"/>
        <v>0</v>
      </c>
    </row>
    <row r="57" spans="1:16" x14ac:dyDescent="0.2">
      <c r="A57" s="38">
        <v>14</v>
      </c>
      <c r="B57" s="39"/>
      <c r="C57" s="103" t="s">
        <v>223</v>
      </c>
      <c r="D57" s="25" t="s">
        <v>75</v>
      </c>
      <c r="E57" s="102">
        <v>1</v>
      </c>
      <c r="F57" s="67"/>
      <c r="G57" s="64"/>
      <c r="H57" s="48"/>
      <c r="I57" s="64"/>
      <c r="J57" s="64"/>
      <c r="K57" s="49">
        <f t="shared" si="2"/>
        <v>0</v>
      </c>
      <c r="L57" s="50">
        <f t="shared" si="3"/>
        <v>0</v>
      </c>
      <c r="M57" s="48">
        <f t="shared" si="4"/>
        <v>0</v>
      </c>
      <c r="N57" s="48">
        <f t="shared" si="5"/>
        <v>0</v>
      </c>
      <c r="O57" s="48">
        <f t="shared" si="6"/>
        <v>0</v>
      </c>
      <c r="P57" s="49">
        <f t="shared" si="7"/>
        <v>0</v>
      </c>
    </row>
    <row r="58" spans="1:16" ht="20.399999999999999" x14ac:dyDescent="0.2">
      <c r="A58" s="38">
        <v>15</v>
      </c>
      <c r="B58" s="39"/>
      <c r="C58" s="103" t="s">
        <v>224</v>
      </c>
      <c r="D58" s="25" t="s">
        <v>91</v>
      </c>
      <c r="E58" s="102">
        <f>E53*0.25</f>
        <v>3.35</v>
      </c>
      <c r="F58" s="67"/>
      <c r="G58" s="64"/>
      <c r="H58" s="48"/>
      <c r="I58" s="64"/>
      <c r="J58" s="64"/>
      <c r="K58" s="49">
        <f t="shared" si="2"/>
        <v>0</v>
      </c>
      <c r="L58" s="50">
        <f t="shared" si="3"/>
        <v>0</v>
      </c>
      <c r="M58" s="48">
        <f t="shared" si="4"/>
        <v>0</v>
      </c>
      <c r="N58" s="48">
        <f t="shared" si="5"/>
        <v>0</v>
      </c>
      <c r="O58" s="48">
        <f t="shared" si="6"/>
        <v>0</v>
      </c>
      <c r="P58" s="49">
        <f t="shared" si="7"/>
        <v>0</v>
      </c>
    </row>
    <row r="59" spans="1:16" ht="20.399999999999999" x14ac:dyDescent="0.2">
      <c r="A59" s="38">
        <v>16</v>
      </c>
      <c r="B59" s="39"/>
      <c r="C59" s="103" t="s">
        <v>225</v>
      </c>
      <c r="D59" s="25" t="s">
        <v>91</v>
      </c>
      <c r="E59" s="102">
        <f>E53*0.35</f>
        <v>4.6900000000000004</v>
      </c>
      <c r="F59" s="67"/>
      <c r="G59" s="64"/>
      <c r="H59" s="48"/>
      <c r="I59" s="64"/>
      <c r="J59" s="64"/>
      <c r="K59" s="49">
        <f t="shared" si="2"/>
        <v>0</v>
      </c>
      <c r="L59" s="50">
        <f t="shared" si="3"/>
        <v>0</v>
      </c>
      <c r="M59" s="48">
        <f t="shared" si="4"/>
        <v>0</v>
      </c>
      <c r="N59" s="48">
        <f t="shared" si="5"/>
        <v>0</v>
      </c>
      <c r="O59" s="48">
        <f t="shared" si="6"/>
        <v>0</v>
      </c>
      <c r="P59" s="49">
        <f t="shared" si="7"/>
        <v>0</v>
      </c>
    </row>
    <row r="60" spans="1:16" x14ac:dyDescent="0.2">
      <c r="A60" s="101">
        <v>4</v>
      </c>
      <c r="B60" s="39"/>
      <c r="C60" s="99" t="s">
        <v>266</v>
      </c>
      <c r="D60" s="25"/>
      <c r="E60" s="102"/>
      <c r="F60" s="67"/>
      <c r="G60" s="64"/>
      <c r="H60" s="48"/>
      <c r="I60" s="64"/>
      <c r="J60" s="64"/>
      <c r="K60" s="49">
        <f t="shared" si="2"/>
        <v>0</v>
      </c>
      <c r="L60" s="50">
        <f t="shared" si="3"/>
        <v>0</v>
      </c>
      <c r="M60" s="48">
        <f t="shared" si="4"/>
        <v>0</v>
      </c>
      <c r="N60" s="48">
        <f t="shared" si="5"/>
        <v>0</v>
      </c>
      <c r="O60" s="48">
        <f t="shared" si="6"/>
        <v>0</v>
      </c>
      <c r="P60" s="49">
        <f t="shared" si="7"/>
        <v>0</v>
      </c>
    </row>
    <row r="61" spans="1:16" x14ac:dyDescent="0.2">
      <c r="A61" s="38">
        <v>1</v>
      </c>
      <c r="B61" s="39"/>
      <c r="C61" s="47" t="s">
        <v>267</v>
      </c>
      <c r="D61" s="25" t="s">
        <v>170</v>
      </c>
      <c r="E61" s="102">
        <f>SUM(E62:E63)</f>
        <v>13</v>
      </c>
      <c r="F61" s="67"/>
      <c r="G61" s="64"/>
      <c r="H61" s="48">
        <f>ROUND(F61*G61,2)</f>
        <v>0</v>
      </c>
      <c r="I61" s="64"/>
      <c r="J61" s="64"/>
      <c r="K61" s="49">
        <f t="shared" si="2"/>
        <v>0</v>
      </c>
      <c r="L61" s="50">
        <f t="shared" si="3"/>
        <v>0</v>
      </c>
      <c r="M61" s="48">
        <f t="shared" si="4"/>
        <v>0</v>
      </c>
      <c r="N61" s="48">
        <f t="shared" si="5"/>
        <v>0</v>
      </c>
      <c r="O61" s="48">
        <f t="shared" si="6"/>
        <v>0</v>
      </c>
      <c r="P61" s="49">
        <f t="shared" si="7"/>
        <v>0</v>
      </c>
    </row>
    <row r="62" spans="1:16" ht="20.399999999999999" x14ac:dyDescent="0.2">
      <c r="A62" s="38">
        <v>2</v>
      </c>
      <c r="B62" s="39"/>
      <c r="C62" s="103" t="s">
        <v>268</v>
      </c>
      <c r="D62" s="25" t="s">
        <v>170</v>
      </c>
      <c r="E62" s="102">
        <v>11</v>
      </c>
      <c r="F62" s="67"/>
      <c r="G62" s="64"/>
      <c r="H62" s="48"/>
      <c r="I62" s="64"/>
      <c r="J62" s="64"/>
      <c r="K62" s="49">
        <f t="shared" si="2"/>
        <v>0</v>
      </c>
      <c r="L62" s="50">
        <f t="shared" si="3"/>
        <v>0</v>
      </c>
      <c r="M62" s="48">
        <f t="shared" si="4"/>
        <v>0</v>
      </c>
      <c r="N62" s="48">
        <f t="shared" si="5"/>
        <v>0</v>
      </c>
      <c r="O62" s="48">
        <f t="shared" si="6"/>
        <v>0</v>
      </c>
      <c r="P62" s="49">
        <f t="shared" si="7"/>
        <v>0</v>
      </c>
    </row>
    <row r="63" spans="1:16" ht="20.399999999999999" x14ac:dyDescent="0.2">
      <c r="A63" s="38">
        <v>3</v>
      </c>
      <c r="B63" s="39"/>
      <c r="C63" s="103" t="s">
        <v>269</v>
      </c>
      <c r="D63" s="25" t="s">
        <v>170</v>
      </c>
      <c r="E63" s="102">
        <v>2</v>
      </c>
      <c r="F63" s="67"/>
      <c r="G63" s="64"/>
      <c r="H63" s="48"/>
      <c r="I63" s="64"/>
      <c r="J63" s="64"/>
      <c r="K63" s="49">
        <f t="shared" si="2"/>
        <v>0</v>
      </c>
      <c r="L63" s="50">
        <f t="shared" si="3"/>
        <v>0</v>
      </c>
      <c r="M63" s="48">
        <f t="shared" si="4"/>
        <v>0</v>
      </c>
      <c r="N63" s="48">
        <f t="shared" si="5"/>
        <v>0</v>
      </c>
      <c r="O63" s="48">
        <f t="shared" si="6"/>
        <v>0</v>
      </c>
      <c r="P63" s="49">
        <f t="shared" si="7"/>
        <v>0</v>
      </c>
    </row>
    <row r="64" spans="1:16" x14ac:dyDescent="0.2">
      <c r="A64" s="38">
        <v>4</v>
      </c>
      <c r="B64" s="39"/>
      <c r="C64" s="103" t="s">
        <v>255</v>
      </c>
      <c r="D64" s="25" t="s">
        <v>75</v>
      </c>
      <c r="E64" s="102">
        <v>1</v>
      </c>
      <c r="F64" s="67"/>
      <c r="G64" s="64"/>
      <c r="H64" s="48"/>
      <c r="I64" s="64"/>
      <c r="J64" s="64"/>
      <c r="K64" s="49">
        <f t="shared" si="2"/>
        <v>0</v>
      </c>
      <c r="L64" s="50">
        <f t="shared" si="3"/>
        <v>0</v>
      </c>
      <c r="M64" s="48">
        <f t="shared" si="4"/>
        <v>0</v>
      </c>
      <c r="N64" s="48">
        <f t="shared" si="5"/>
        <v>0</v>
      </c>
      <c r="O64" s="48">
        <f t="shared" si="6"/>
        <v>0</v>
      </c>
      <c r="P64" s="49">
        <f t="shared" si="7"/>
        <v>0</v>
      </c>
    </row>
    <row r="65" spans="1:16" x14ac:dyDescent="0.2">
      <c r="A65" s="38">
        <v>5</v>
      </c>
      <c r="B65" s="39"/>
      <c r="C65" s="103" t="s">
        <v>256</v>
      </c>
      <c r="D65" s="25" t="s">
        <v>75</v>
      </c>
      <c r="E65" s="102">
        <v>1</v>
      </c>
      <c r="F65" s="67"/>
      <c r="G65" s="64"/>
      <c r="H65" s="48"/>
      <c r="I65" s="64"/>
      <c r="J65" s="64"/>
      <c r="K65" s="49">
        <f t="shared" si="2"/>
        <v>0</v>
      </c>
      <c r="L65" s="50">
        <f t="shared" si="3"/>
        <v>0</v>
      </c>
      <c r="M65" s="48">
        <f t="shared" si="4"/>
        <v>0</v>
      </c>
      <c r="N65" s="48">
        <f t="shared" si="5"/>
        <v>0</v>
      </c>
      <c r="O65" s="48">
        <f t="shared" si="6"/>
        <v>0</v>
      </c>
      <c r="P65" s="49">
        <f t="shared" si="7"/>
        <v>0</v>
      </c>
    </row>
    <row r="66" spans="1:16" x14ac:dyDescent="0.2">
      <c r="A66" s="38">
        <v>6</v>
      </c>
      <c r="B66" s="39"/>
      <c r="C66" s="47" t="s">
        <v>259</v>
      </c>
      <c r="D66" s="25" t="s">
        <v>61</v>
      </c>
      <c r="E66" s="102">
        <v>9.6999999999999993</v>
      </c>
      <c r="F66" s="67"/>
      <c r="G66" s="64"/>
      <c r="H66" s="48">
        <f>ROUND(F66*G66,2)</f>
        <v>0</v>
      </c>
      <c r="I66" s="64"/>
      <c r="J66" s="64"/>
      <c r="K66" s="49">
        <f t="shared" si="2"/>
        <v>0</v>
      </c>
      <c r="L66" s="50">
        <f t="shared" si="3"/>
        <v>0</v>
      </c>
      <c r="M66" s="48">
        <f t="shared" si="4"/>
        <v>0</v>
      </c>
      <c r="N66" s="48">
        <f t="shared" si="5"/>
        <v>0</v>
      </c>
      <c r="O66" s="48">
        <f t="shared" si="6"/>
        <v>0</v>
      </c>
      <c r="P66" s="49">
        <f t="shared" si="7"/>
        <v>0</v>
      </c>
    </row>
    <row r="67" spans="1:16" x14ac:dyDescent="0.2">
      <c r="A67" s="101">
        <v>5</v>
      </c>
      <c r="B67" s="39"/>
      <c r="C67" s="99" t="s">
        <v>270</v>
      </c>
      <c r="D67" s="25"/>
      <c r="E67" s="102"/>
      <c r="F67" s="67"/>
      <c r="G67" s="64"/>
      <c r="H67" s="48"/>
      <c r="I67" s="64"/>
      <c r="J67" s="64"/>
      <c r="K67" s="49">
        <f t="shared" si="2"/>
        <v>0</v>
      </c>
      <c r="L67" s="50">
        <f t="shared" si="3"/>
        <v>0</v>
      </c>
      <c r="M67" s="48">
        <f t="shared" si="4"/>
        <v>0</v>
      </c>
      <c r="N67" s="48">
        <f t="shared" si="5"/>
        <v>0</v>
      </c>
      <c r="O67" s="48">
        <f t="shared" si="6"/>
        <v>0</v>
      </c>
      <c r="P67" s="49">
        <f t="shared" si="7"/>
        <v>0</v>
      </c>
    </row>
    <row r="68" spans="1:16" x14ac:dyDescent="0.2">
      <c r="A68" s="38">
        <v>1</v>
      </c>
      <c r="B68" s="39"/>
      <c r="C68" s="47" t="s">
        <v>271</v>
      </c>
      <c r="D68" s="25" t="s">
        <v>170</v>
      </c>
      <c r="E68" s="102">
        <v>21</v>
      </c>
      <c r="F68" s="67"/>
      <c r="G68" s="64"/>
      <c r="H68" s="48">
        <f>ROUND(F68*G68,2)</f>
        <v>0</v>
      </c>
      <c r="I68" s="64"/>
      <c r="J68" s="64"/>
      <c r="K68" s="49">
        <f t="shared" si="2"/>
        <v>0</v>
      </c>
      <c r="L68" s="50">
        <f t="shared" si="3"/>
        <v>0</v>
      </c>
      <c r="M68" s="48">
        <f t="shared" si="4"/>
        <v>0</v>
      </c>
      <c r="N68" s="48">
        <f t="shared" si="5"/>
        <v>0</v>
      </c>
      <c r="O68" s="48">
        <f t="shared" si="6"/>
        <v>0</v>
      </c>
      <c r="P68" s="49">
        <f t="shared" si="7"/>
        <v>0</v>
      </c>
    </row>
    <row r="69" spans="1:16" x14ac:dyDescent="0.2">
      <c r="A69" s="38">
        <v>2</v>
      </c>
      <c r="B69" s="39"/>
      <c r="C69" s="103" t="s">
        <v>299</v>
      </c>
      <c r="D69" s="25" t="s">
        <v>170</v>
      </c>
      <c r="E69" s="102">
        <f>E68</f>
        <v>21</v>
      </c>
      <c r="F69" s="67"/>
      <c r="G69" s="64"/>
      <c r="H69" s="48"/>
      <c r="I69" s="64"/>
      <c r="J69" s="64"/>
      <c r="K69" s="49">
        <f t="shared" si="2"/>
        <v>0</v>
      </c>
      <c r="L69" s="50">
        <f t="shared" si="3"/>
        <v>0</v>
      </c>
      <c r="M69" s="48">
        <f t="shared" si="4"/>
        <v>0</v>
      </c>
      <c r="N69" s="48">
        <f t="shared" si="5"/>
        <v>0</v>
      </c>
      <c r="O69" s="48">
        <f t="shared" si="6"/>
        <v>0</v>
      </c>
      <c r="P69" s="49">
        <f t="shared" si="7"/>
        <v>0</v>
      </c>
    </row>
    <row r="70" spans="1:16" x14ac:dyDescent="0.2">
      <c r="A70" s="38">
        <v>3</v>
      </c>
      <c r="B70" s="39"/>
      <c r="C70" s="103" t="s">
        <v>255</v>
      </c>
      <c r="D70" s="25" t="s">
        <v>75</v>
      </c>
      <c r="E70" s="102">
        <v>1</v>
      </c>
      <c r="F70" s="67"/>
      <c r="G70" s="64"/>
      <c r="H70" s="48"/>
      <c r="I70" s="64"/>
      <c r="J70" s="64"/>
      <c r="K70" s="49">
        <f t="shared" ref="K70:K104" si="11">SUM(H70:J70)</f>
        <v>0</v>
      </c>
      <c r="L70" s="50">
        <f t="shared" ref="L70:L104" si="12">ROUND(E70*F70,2)</f>
        <v>0</v>
      </c>
      <c r="M70" s="48">
        <f t="shared" ref="M70:M104" si="13">ROUND(H70*E70,2)</f>
        <v>0</v>
      </c>
      <c r="N70" s="48">
        <f t="shared" ref="N70:N104" si="14">ROUND(I70*E70,2)</f>
        <v>0</v>
      </c>
      <c r="O70" s="48">
        <f t="shared" ref="O70:O104" si="15">ROUND(J70*E70,2)</f>
        <v>0</v>
      </c>
      <c r="P70" s="49">
        <f t="shared" ref="P70:P104" si="16">SUM(M70:O70)</f>
        <v>0</v>
      </c>
    </row>
    <row r="71" spans="1:16" x14ac:dyDescent="0.2">
      <c r="A71" s="38">
        <v>4</v>
      </c>
      <c r="B71" s="39"/>
      <c r="C71" s="103" t="s">
        <v>256</v>
      </c>
      <c r="D71" s="25" t="s">
        <v>75</v>
      </c>
      <c r="E71" s="102">
        <v>1</v>
      </c>
      <c r="F71" s="67"/>
      <c r="G71" s="64"/>
      <c r="H71" s="48"/>
      <c r="I71" s="64"/>
      <c r="J71" s="64"/>
      <c r="K71" s="49">
        <f t="shared" si="11"/>
        <v>0</v>
      </c>
      <c r="L71" s="50">
        <f t="shared" si="12"/>
        <v>0</v>
      </c>
      <c r="M71" s="48">
        <f t="shared" si="13"/>
        <v>0</v>
      </c>
      <c r="N71" s="48">
        <f t="shared" si="14"/>
        <v>0</v>
      </c>
      <c r="O71" s="48">
        <f t="shared" si="15"/>
        <v>0</v>
      </c>
      <c r="P71" s="49">
        <f t="shared" si="16"/>
        <v>0</v>
      </c>
    </row>
    <row r="72" spans="1:16" x14ac:dyDescent="0.2">
      <c r="A72" s="101">
        <v>6</v>
      </c>
      <c r="B72" s="39"/>
      <c r="C72" s="99" t="s">
        <v>272</v>
      </c>
      <c r="D72" s="25"/>
      <c r="E72" s="102"/>
      <c r="F72" s="67"/>
      <c r="G72" s="64"/>
      <c r="H72" s="48"/>
      <c r="I72" s="64"/>
      <c r="J72" s="64"/>
      <c r="K72" s="49">
        <f t="shared" si="11"/>
        <v>0</v>
      </c>
      <c r="L72" s="50">
        <f t="shared" si="12"/>
        <v>0</v>
      </c>
      <c r="M72" s="48">
        <f t="shared" si="13"/>
        <v>0</v>
      </c>
      <c r="N72" s="48">
        <f t="shared" si="14"/>
        <v>0</v>
      </c>
      <c r="O72" s="48">
        <f t="shared" si="15"/>
        <v>0</v>
      </c>
      <c r="P72" s="49">
        <f t="shared" si="16"/>
        <v>0</v>
      </c>
    </row>
    <row r="73" spans="1:16" ht="20.399999999999999" x14ac:dyDescent="0.2">
      <c r="A73" s="38">
        <v>1</v>
      </c>
      <c r="B73" s="39"/>
      <c r="C73" s="47" t="s">
        <v>273</v>
      </c>
      <c r="D73" s="25" t="s">
        <v>170</v>
      </c>
      <c r="E73" s="102">
        <f>SUM(E74:E76)</f>
        <v>8</v>
      </c>
      <c r="F73" s="67"/>
      <c r="G73" s="64"/>
      <c r="H73" s="48">
        <f t="shared" ref="H73" si="17">ROUND(F73*G73,2)</f>
        <v>0</v>
      </c>
      <c r="I73" s="64"/>
      <c r="J73" s="64"/>
      <c r="K73" s="49">
        <f t="shared" si="11"/>
        <v>0</v>
      </c>
      <c r="L73" s="50">
        <f t="shared" si="12"/>
        <v>0</v>
      </c>
      <c r="M73" s="48">
        <f t="shared" si="13"/>
        <v>0</v>
      </c>
      <c r="N73" s="48">
        <f t="shared" si="14"/>
        <v>0</v>
      </c>
      <c r="O73" s="48">
        <f t="shared" si="15"/>
        <v>0</v>
      </c>
      <c r="P73" s="49">
        <f t="shared" si="16"/>
        <v>0</v>
      </c>
    </row>
    <row r="74" spans="1:16" ht="20.399999999999999" x14ac:dyDescent="0.2">
      <c r="A74" s="38">
        <v>2</v>
      </c>
      <c r="B74" s="39"/>
      <c r="C74" s="103" t="s">
        <v>274</v>
      </c>
      <c r="D74" s="25" t="s">
        <v>170</v>
      </c>
      <c r="E74" s="102">
        <v>1</v>
      </c>
      <c r="F74" s="67"/>
      <c r="G74" s="64"/>
      <c r="H74" s="48"/>
      <c r="I74" s="64"/>
      <c r="J74" s="64"/>
      <c r="K74" s="49">
        <f t="shared" si="11"/>
        <v>0</v>
      </c>
      <c r="L74" s="50">
        <f t="shared" si="12"/>
        <v>0</v>
      </c>
      <c r="M74" s="48">
        <f t="shared" si="13"/>
        <v>0</v>
      </c>
      <c r="N74" s="48">
        <f t="shared" si="14"/>
        <v>0</v>
      </c>
      <c r="O74" s="48">
        <f t="shared" si="15"/>
        <v>0</v>
      </c>
      <c r="P74" s="49">
        <f t="shared" si="16"/>
        <v>0</v>
      </c>
    </row>
    <row r="75" spans="1:16" ht="20.399999999999999" x14ac:dyDescent="0.2">
      <c r="A75" s="38">
        <v>3</v>
      </c>
      <c r="B75" s="39"/>
      <c r="C75" s="103" t="s">
        <v>275</v>
      </c>
      <c r="D75" s="25" t="s">
        <v>170</v>
      </c>
      <c r="E75" s="102">
        <v>4</v>
      </c>
      <c r="F75" s="67"/>
      <c r="G75" s="64"/>
      <c r="H75" s="48"/>
      <c r="I75" s="64"/>
      <c r="J75" s="64"/>
      <c r="K75" s="49">
        <f t="shared" si="11"/>
        <v>0</v>
      </c>
      <c r="L75" s="50">
        <f t="shared" si="12"/>
        <v>0</v>
      </c>
      <c r="M75" s="48">
        <f t="shared" si="13"/>
        <v>0</v>
      </c>
      <c r="N75" s="48">
        <f t="shared" si="14"/>
        <v>0</v>
      </c>
      <c r="O75" s="48">
        <f t="shared" si="15"/>
        <v>0</v>
      </c>
      <c r="P75" s="49">
        <f t="shared" si="16"/>
        <v>0</v>
      </c>
    </row>
    <row r="76" spans="1:16" ht="20.399999999999999" x14ac:dyDescent="0.2">
      <c r="A76" s="38">
        <v>4</v>
      </c>
      <c r="B76" s="39"/>
      <c r="C76" s="103" t="s">
        <v>276</v>
      </c>
      <c r="D76" s="25" t="s">
        <v>170</v>
      </c>
      <c r="E76" s="102">
        <v>3</v>
      </c>
      <c r="F76" s="67"/>
      <c r="G76" s="64"/>
      <c r="H76" s="48"/>
      <c r="I76" s="64"/>
      <c r="J76" s="64"/>
      <c r="K76" s="49">
        <f t="shared" si="11"/>
        <v>0</v>
      </c>
      <c r="L76" s="50">
        <f t="shared" si="12"/>
        <v>0</v>
      </c>
      <c r="M76" s="48">
        <f t="shared" si="13"/>
        <v>0</v>
      </c>
      <c r="N76" s="48">
        <f t="shared" si="14"/>
        <v>0</v>
      </c>
      <c r="O76" s="48">
        <f t="shared" si="15"/>
        <v>0</v>
      </c>
      <c r="P76" s="49">
        <f t="shared" si="16"/>
        <v>0</v>
      </c>
    </row>
    <row r="77" spans="1:16" x14ac:dyDescent="0.2">
      <c r="A77" s="38">
        <v>5</v>
      </c>
      <c r="B77" s="39"/>
      <c r="C77" s="103" t="s">
        <v>277</v>
      </c>
      <c r="D77" s="25" t="s">
        <v>75</v>
      </c>
      <c r="E77" s="102">
        <f>E73</f>
        <v>8</v>
      </c>
      <c r="F77" s="67"/>
      <c r="G77" s="64"/>
      <c r="H77" s="48"/>
      <c r="I77" s="64"/>
      <c r="J77" s="64"/>
      <c r="K77" s="49">
        <f t="shared" si="11"/>
        <v>0</v>
      </c>
      <c r="L77" s="50">
        <f t="shared" si="12"/>
        <v>0</v>
      </c>
      <c r="M77" s="48">
        <f t="shared" si="13"/>
        <v>0</v>
      </c>
      <c r="N77" s="48">
        <f t="shared" si="14"/>
        <v>0</v>
      </c>
      <c r="O77" s="48">
        <f t="shared" si="15"/>
        <v>0</v>
      </c>
      <c r="P77" s="49">
        <f t="shared" si="16"/>
        <v>0</v>
      </c>
    </row>
    <row r="78" spans="1:16" x14ac:dyDescent="0.2">
      <c r="A78" s="38">
        <v>6</v>
      </c>
      <c r="B78" s="39"/>
      <c r="C78" s="103" t="s">
        <v>278</v>
      </c>
      <c r="D78" s="25" t="s">
        <v>170</v>
      </c>
      <c r="E78" s="102">
        <f>E73</f>
        <v>8</v>
      </c>
      <c r="F78" s="67"/>
      <c r="G78" s="64"/>
      <c r="H78" s="48"/>
      <c r="I78" s="64"/>
      <c r="J78" s="64"/>
      <c r="K78" s="49">
        <f t="shared" si="11"/>
        <v>0</v>
      </c>
      <c r="L78" s="50">
        <f t="shared" si="12"/>
        <v>0</v>
      </c>
      <c r="M78" s="48">
        <f t="shared" si="13"/>
        <v>0</v>
      </c>
      <c r="N78" s="48">
        <f t="shared" si="14"/>
        <v>0</v>
      </c>
      <c r="O78" s="48">
        <f t="shared" si="15"/>
        <v>0</v>
      </c>
      <c r="P78" s="49">
        <f t="shared" si="16"/>
        <v>0</v>
      </c>
    </row>
    <row r="79" spans="1:16" x14ac:dyDescent="0.2">
      <c r="A79" s="38">
        <v>7</v>
      </c>
      <c r="B79" s="39"/>
      <c r="C79" s="103" t="s">
        <v>279</v>
      </c>
      <c r="D79" s="25" t="s">
        <v>75</v>
      </c>
      <c r="E79" s="102">
        <f>E73</f>
        <v>8</v>
      </c>
      <c r="F79" s="67"/>
      <c r="G79" s="64"/>
      <c r="H79" s="48"/>
      <c r="I79" s="64"/>
      <c r="J79" s="64"/>
      <c r="K79" s="49">
        <f t="shared" si="11"/>
        <v>0</v>
      </c>
      <c r="L79" s="50">
        <f t="shared" si="12"/>
        <v>0</v>
      </c>
      <c r="M79" s="48">
        <f t="shared" si="13"/>
        <v>0</v>
      </c>
      <c r="N79" s="48">
        <f t="shared" si="14"/>
        <v>0</v>
      </c>
      <c r="O79" s="48">
        <f t="shared" si="15"/>
        <v>0</v>
      </c>
      <c r="P79" s="49">
        <f t="shared" si="16"/>
        <v>0</v>
      </c>
    </row>
    <row r="80" spans="1:16" x14ac:dyDescent="0.2">
      <c r="A80" s="38">
        <v>8</v>
      </c>
      <c r="B80" s="39"/>
      <c r="C80" s="103" t="s">
        <v>102</v>
      </c>
      <c r="D80" s="25" t="s">
        <v>75</v>
      </c>
      <c r="E80" s="102">
        <f>E73</f>
        <v>8</v>
      </c>
      <c r="F80" s="67"/>
      <c r="G80" s="64"/>
      <c r="H80" s="48"/>
      <c r="I80" s="64"/>
      <c r="J80" s="64"/>
      <c r="K80" s="49">
        <f t="shared" si="11"/>
        <v>0</v>
      </c>
      <c r="L80" s="50">
        <f t="shared" si="12"/>
        <v>0</v>
      </c>
      <c r="M80" s="48">
        <f t="shared" si="13"/>
        <v>0</v>
      </c>
      <c r="N80" s="48">
        <f t="shared" si="14"/>
        <v>0</v>
      </c>
      <c r="O80" s="48">
        <f t="shared" si="15"/>
        <v>0</v>
      </c>
      <c r="P80" s="49">
        <f t="shared" si="16"/>
        <v>0</v>
      </c>
    </row>
    <row r="81" spans="1:16" ht="20.399999999999999" x14ac:dyDescent="0.2">
      <c r="A81" s="38">
        <v>9</v>
      </c>
      <c r="B81" s="39"/>
      <c r="C81" s="47" t="s">
        <v>280</v>
      </c>
      <c r="D81" s="25" t="s">
        <v>75</v>
      </c>
      <c r="E81" s="102">
        <v>4</v>
      </c>
      <c r="F81" s="67"/>
      <c r="G81" s="64"/>
      <c r="H81" s="48">
        <f t="shared" ref="H81" si="18">ROUND(F81*G81,2)</f>
        <v>0</v>
      </c>
      <c r="I81" s="64"/>
      <c r="J81" s="64"/>
      <c r="K81" s="49">
        <f t="shared" si="11"/>
        <v>0</v>
      </c>
      <c r="L81" s="50">
        <f t="shared" si="12"/>
        <v>0</v>
      </c>
      <c r="M81" s="48">
        <f t="shared" si="13"/>
        <v>0</v>
      </c>
      <c r="N81" s="48">
        <f t="shared" si="14"/>
        <v>0</v>
      </c>
      <c r="O81" s="48">
        <f t="shared" si="15"/>
        <v>0</v>
      </c>
      <c r="P81" s="49">
        <f t="shared" si="16"/>
        <v>0</v>
      </c>
    </row>
    <row r="82" spans="1:16" ht="20.399999999999999" x14ac:dyDescent="0.2">
      <c r="A82" s="38">
        <v>10</v>
      </c>
      <c r="B82" s="39"/>
      <c r="C82" s="103" t="s">
        <v>281</v>
      </c>
      <c r="D82" s="25" t="s">
        <v>75</v>
      </c>
      <c r="E82" s="102">
        <v>4</v>
      </c>
      <c r="F82" s="67"/>
      <c r="G82" s="64"/>
      <c r="H82" s="48"/>
      <c r="I82" s="64"/>
      <c r="J82" s="64"/>
      <c r="K82" s="49">
        <f t="shared" si="11"/>
        <v>0</v>
      </c>
      <c r="L82" s="50">
        <f t="shared" si="12"/>
        <v>0</v>
      </c>
      <c r="M82" s="48">
        <f t="shared" si="13"/>
        <v>0</v>
      </c>
      <c r="N82" s="48">
        <f t="shared" si="14"/>
        <v>0</v>
      </c>
      <c r="O82" s="48">
        <f t="shared" si="15"/>
        <v>0</v>
      </c>
      <c r="P82" s="49">
        <f t="shared" si="16"/>
        <v>0</v>
      </c>
    </row>
    <row r="83" spans="1:16" x14ac:dyDescent="0.2">
      <c r="A83" s="38">
        <v>11</v>
      </c>
      <c r="B83" s="39"/>
      <c r="C83" s="103" t="s">
        <v>282</v>
      </c>
      <c r="D83" s="25" t="s">
        <v>170</v>
      </c>
      <c r="E83" s="102">
        <v>30</v>
      </c>
      <c r="F83" s="67"/>
      <c r="G83" s="64"/>
      <c r="H83" s="48"/>
      <c r="I83" s="64"/>
      <c r="J83" s="64"/>
      <c r="K83" s="49">
        <f t="shared" si="11"/>
        <v>0</v>
      </c>
      <c r="L83" s="50">
        <f t="shared" si="12"/>
        <v>0</v>
      </c>
      <c r="M83" s="48">
        <f t="shared" si="13"/>
        <v>0</v>
      </c>
      <c r="N83" s="48">
        <f t="shared" si="14"/>
        <v>0</v>
      </c>
      <c r="O83" s="48">
        <f t="shared" si="15"/>
        <v>0</v>
      </c>
      <c r="P83" s="49">
        <f t="shared" si="16"/>
        <v>0</v>
      </c>
    </row>
    <row r="84" spans="1:16" x14ac:dyDescent="0.2">
      <c r="A84" s="38">
        <v>12</v>
      </c>
      <c r="B84" s="39"/>
      <c r="C84" s="103" t="s">
        <v>283</v>
      </c>
      <c r="D84" s="25" t="s">
        <v>75</v>
      </c>
      <c r="E84" s="102">
        <v>4</v>
      </c>
      <c r="F84" s="67"/>
      <c r="G84" s="64"/>
      <c r="H84" s="48"/>
      <c r="I84" s="64"/>
      <c r="J84" s="64"/>
      <c r="K84" s="49">
        <f t="shared" si="11"/>
        <v>0</v>
      </c>
      <c r="L84" s="50">
        <f t="shared" si="12"/>
        <v>0</v>
      </c>
      <c r="M84" s="48">
        <f t="shared" si="13"/>
        <v>0</v>
      </c>
      <c r="N84" s="48">
        <f t="shared" si="14"/>
        <v>0</v>
      </c>
      <c r="O84" s="48">
        <f t="shared" si="15"/>
        <v>0</v>
      </c>
      <c r="P84" s="49">
        <f t="shared" si="16"/>
        <v>0</v>
      </c>
    </row>
    <row r="85" spans="1:16" x14ac:dyDescent="0.2">
      <c r="A85" s="101">
        <v>7</v>
      </c>
      <c r="B85" s="39"/>
      <c r="C85" s="99" t="s">
        <v>284</v>
      </c>
      <c r="D85" s="25"/>
      <c r="E85" s="102"/>
      <c r="F85" s="67"/>
      <c r="G85" s="64"/>
      <c r="H85" s="48"/>
      <c r="I85" s="64"/>
      <c r="J85" s="64"/>
      <c r="K85" s="49">
        <f t="shared" si="11"/>
        <v>0</v>
      </c>
      <c r="L85" s="50">
        <f t="shared" si="12"/>
        <v>0</v>
      </c>
      <c r="M85" s="48">
        <f t="shared" si="13"/>
        <v>0</v>
      </c>
      <c r="N85" s="48">
        <f t="shared" si="14"/>
        <v>0</v>
      </c>
      <c r="O85" s="48">
        <f t="shared" si="15"/>
        <v>0</v>
      </c>
      <c r="P85" s="49">
        <f t="shared" si="16"/>
        <v>0</v>
      </c>
    </row>
    <row r="86" spans="1:16" ht="20.399999999999999" x14ac:dyDescent="0.2">
      <c r="A86" s="38">
        <v>1</v>
      </c>
      <c r="B86" s="39"/>
      <c r="C86" s="47" t="s">
        <v>285</v>
      </c>
      <c r="D86" s="25" t="s">
        <v>170</v>
      </c>
      <c r="E86" s="102">
        <f>SUM(E87:E88)</f>
        <v>6</v>
      </c>
      <c r="F86" s="67"/>
      <c r="G86" s="64"/>
      <c r="H86" s="48">
        <f t="shared" ref="H86" si="19">ROUND(F86*G86,2)</f>
        <v>0</v>
      </c>
      <c r="I86" s="64"/>
      <c r="J86" s="64"/>
      <c r="K86" s="49">
        <f t="shared" si="11"/>
        <v>0</v>
      </c>
      <c r="L86" s="50">
        <f t="shared" si="12"/>
        <v>0</v>
      </c>
      <c r="M86" s="48">
        <f t="shared" si="13"/>
        <v>0</v>
      </c>
      <c r="N86" s="48">
        <f t="shared" si="14"/>
        <v>0</v>
      </c>
      <c r="O86" s="48">
        <f t="shared" si="15"/>
        <v>0</v>
      </c>
      <c r="P86" s="49">
        <f t="shared" si="16"/>
        <v>0</v>
      </c>
    </row>
    <row r="87" spans="1:16" ht="20.399999999999999" x14ac:dyDescent="0.2">
      <c r="A87" s="38">
        <v>2</v>
      </c>
      <c r="B87" s="39"/>
      <c r="C87" s="103" t="s">
        <v>286</v>
      </c>
      <c r="D87" s="25" t="s">
        <v>170</v>
      </c>
      <c r="E87" s="102">
        <v>3</v>
      </c>
      <c r="F87" s="67"/>
      <c r="G87" s="64"/>
      <c r="H87" s="48"/>
      <c r="I87" s="64"/>
      <c r="J87" s="64"/>
      <c r="K87" s="49">
        <f t="shared" si="11"/>
        <v>0</v>
      </c>
      <c r="L87" s="50">
        <f t="shared" si="12"/>
        <v>0</v>
      </c>
      <c r="M87" s="48">
        <f t="shared" si="13"/>
        <v>0</v>
      </c>
      <c r="N87" s="48">
        <f t="shared" si="14"/>
        <v>0</v>
      </c>
      <c r="O87" s="48">
        <f t="shared" si="15"/>
        <v>0</v>
      </c>
      <c r="P87" s="49">
        <f t="shared" si="16"/>
        <v>0</v>
      </c>
    </row>
    <row r="88" spans="1:16" ht="20.399999999999999" x14ac:dyDescent="0.2">
      <c r="A88" s="38">
        <v>3</v>
      </c>
      <c r="B88" s="39"/>
      <c r="C88" s="103" t="s">
        <v>287</v>
      </c>
      <c r="D88" s="25" t="s">
        <v>170</v>
      </c>
      <c r="E88" s="102">
        <v>3</v>
      </c>
      <c r="F88" s="67"/>
      <c r="G88" s="64"/>
      <c r="H88" s="48"/>
      <c r="I88" s="64"/>
      <c r="J88" s="64"/>
      <c r="K88" s="49">
        <f t="shared" si="11"/>
        <v>0</v>
      </c>
      <c r="L88" s="50">
        <f t="shared" si="12"/>
        <v>0</v>
      </c>
      <c r="M88" s="48">
        <f t="shared" si="13"/>
        <v>0</v>
      </c>
      <c r="N88" s="48">
        <f t="shared" si="14"/>
        <v>0</v>
      </c>
      <c r="O88" s="48">
        <f t="shared" si="15"/>
        <v>0</v>
      </c>
      <c r="P88" s="49">
        <f t="shared" si="16"/>
        <v>0</v>
      </c>
    </row>
    <row r="89" spans="1:16" x14ac:dyDescent="0.2">
      <c r="A89" s="38">
        <v>4</v>
      </c>
      <c r="B89" s="39"/>
      <c r="C89" s="103" t="s">
        <v>277</v>
      </c>
      <c r="D89" s="25" t="s">
        <v>75</v>
      </c>
      <c r="E89" s="102">
        <v>6</v>
      </c>
      <c r="F89" s="67"/>
      <c r="G89" s="64"/>
      <c r="H89" s="48"/>
      <c r="I89" s="64"/>
      <c r="J89" s="64"/>
      <c r="K89" s="49">
        <f t="shared" si="11"/>
        <v>0</v>
      </c>
      <c r="L89" s="50">
        <f t="shared" si="12"/>
        <v>0</v>
      </c>
      <c r="M89" s="48">
        <f t="shared" si="13"/>
        <v>0</v>
      </c>
      <c r="N89" s="48">
        <f t="shared" si="14"/>
        <v>0</v>
      </c>
      <c r="O89" s="48">
        <f t="shared" si="15"/>
        <v>0</v>
      </c>
      <c r="P89" s="49">
        <f t="shared" si="16"/>
        <v>0</v>
      </c>
    </row>
    <row r="90" spans="1:16" x14ac:dyDescent="0.2">
      <c r="A90" s="38">
        <v>5</v>
      </c>
      <c r="B90" s="39"/>
      <c r="C90" s="103" t="s">
        <v>278</v>
      </c>
      <c r="D90" s="25" t="s">
        <v>170</v>
      </c>
      <c r="E90" s="102">
        <f>E86</f>
        <v>6</v>
      </c>
      <c r="F90" s="67"/>
      <c r="G90" s="64"/>
      <c r="H90" s="48"/>
      <c r="I90" s="64"/>
      <c r="J90" s="64"/>
      <c r="K90" s="49">
        <f t="shared" si="11"/>
        <v>0</v>
      </c>
      <c r="L90" s="50">
        <f t="shared" si="12"/>
        <v>0</v>
      </c>
      <c r="M90" s="48">
        <f t="shared" si="13"/>
        <v>0</v>
      </c>
      <c r="N90" s="48">
        <f t="shared" si="14"/>
        <v>0</v>
      </c>
      <c r="O90" s="48">
        <f t="shared" si="15"/>
        <v>0</v>
      </c>
      <c r="P90" s="49">
        <f t="shared" si="16"/>
        <v>0</v>
      </c>
    </row>
    <row r="91" spans="1:16" x14ac:dyDescent="0.2">
      <c r="A91" s="38">
        <v>6</v>
      </c>
      <c r="B91" s="39"/>
      <c r="C91" s="103" t="s">
        <v>279</v>
      </c>
      <c r="D91" s="25" t="s">
        <v>75</v>
      </c>
      <c r="E91" s="102">
        <v>6</v>
      </c>
      <c r="F91" s="67"/>
      <c r="G91" s="64"/>
      <c r="H91" s="48"/>
      <c r="I91" s="64"/>
      <c r="J91" s="64"/>
      <c r="K91" s="49">
        <f t="shared" si="11"/>
        <v>0</v>
      </c>
      <c r="L91" s="50">
        <f t="shared" si="12"/>
        <v>0</v>
      </c>
      <c r="M91" s="48">
        <f t="shared" si="13"/>
        <v>0</v>
      </c>
      <c r="N91" s="48">
        <f t="shared" si="14"/>
        <v>0</v>
      </c>
      <c r="O91" s="48">
        <f t="shared" si="15"/>
        <v>0</v>
      </c>
      <c r="P91" s="49">
        <f t="shared" si="16"/>
        <v>0</v>
      </c>
    </row>
    <row r="92" spans="1:16" x14ac:dyDescent="0.2">
      <c r="A92" s="38">
        <v>7</v>
      </c>
      <c r="B92" s="39"/>
      <c r="C92" s="103" t="s">
        <v>102</v>
      </c>
      <c r="D92" s="25" t="s">
        <v>75</v>
      </c>
      <c r="E92" s="102">
        <f>E86</f>
        <v>6</v>
      </c>
      <c r="F92" s="67"/>
      <c r="G92" s="64"/>
      <c r="H92" s="48"/>
      <c r="I92" s="64"/>
      <c r="J92" s="64"/>
      <c r="K92" s="49">
        <f t="shared" si="11"/>
        <v>0</v>
      </c>
      <c r="L92" s="50">
        <f t="shared" si="12"/>
        <v>0</v>
      </c>
      <c r="M92" s="48">
        <f t="shared" si="13"/>
        <v>0</v>
      </c>
      <c r="N92" s="48">
        <f t="shared" si="14"/>
        <v>0</v>
      </c>
      <c r="O92" s="48">
        <f t="shared" si="15"/>
        <v>0</v>
      </c>
      <c r="P92" s="49">
        <f t="shared" si="16"/>
        <v>0</v>
      </c>
    </row>
    <row r="93" spans="1:16" x14ac:dyDescent="0.2">
      <c r="A93" s="101">
        <v>8</v>
      </c>
      <c r="B93" s="39"/>
      <c r="C93" s="99" t="s">
        <v>288</v>
      </c>
      <c r="D93" s="25"/>
      <c r="E93" s="102"/>
      <c r="F93" s="67"/>
      <c r="G93" s="64"/>
      <c r="H93" s="48"/>
      <c r="I93" s="64"/>
      <c r="J93" s="64"/>
      <c r="K93" s="49">
        <f t="shared" si="11"/>
        <v>0</v>
      </c>
      <c r="L93" s="50">
        <f t="shared" si="12"/>
        <v>0</v>
      </c>
      <c r="M93" s="48">
        <f t="shared" si="13"/>
        <v>0</v>
      </c>
      <c r="N93" s="48">
        <f t="shared" si="14"/>
        <v>0</v>
      </c>
      <c r="O93" s="48">
        <f t="shared" si="15"/>
        <v>0</v>
      </c>
      <c r="P93" s="49">
        <f t="shared" si="16"/>
        <v>0</v>
      </c>
    </row>
    <row r="94" spans="1:16" ht="20.399999999999999" x14ac:dyDescent="0.2">
      <c r="A94" s="38">
        <v>1</v>
      </c>
      <c r="B94" s="39"/>
      <c r="C94" s="47" t="s">
        <v>289</v>
      </c>
      <c r="D94" s="25" t="s">
        <v>170</v>
      </c>
      <c r="E94" s="102">
        <v>7</v>
      </c>
      <c r="F94" s="67"/>
      <c r="G94" s="64"/>
      <c r="H94" s="48">
        <f t="shared" ref="H94" si="20">ROUND(F94*G94,2)</f>
        <v>0</v>
      </c>
      <c r="I94" s="64"/>
      <c r="J94" s="64"/>
      <c r="K94" s="49">
        <f t="shared" si="11"/>
        <v>0</v>
      </c>
      <c r="L94" s="50">
        <f t="shared" si="12"/>
        <v>0</v>
      </c>
      <c r="M94" s="48">
        <f t="shared" si="13"/>
        <v>0</v>
      </c>
      <c r="N94" s="48">
        <f t="shared" si="14"/>
        <v>0</v>
      </c>
      <c r="O94" s="48">
        <f t="shared" si="15"/>
        <v>0</v>
      </c>
      <c r="P94" s="49">
        <f t="shared" si="16"/>
        <v>0</v>
      </c>
    </row>
    <row r="95" spans="1:16" ht="20.399999999999999" x14ac:dyDescent="0.2">
      <c r="A95" s="38">
        <v>2</v>
      </c>
      <c r="B95" s="39"/>
      <c r="C95" s="103" t="s">
        <v>300</v>
      </c>
      <c r="D95" s="25" t="s">
        <v>170</v>
      </c>
      <c r="E95" s="102">
        <f>E94</f>
        <v>7</v>
      </c>
      <c r="F95" s="67"/>
      <c r="G95" s="64"/>
      <c r="H95" s="48"/>
      <c r="I95" s="64"/>
      <c r="J95" s="64"/>
      <c r="K95" s="49">
        <f t="shared" si="11"/>
        <v>0</v>
      </c>
      <c r="L95" s="50">
        <f t="shared" si="12"/>
        <v>0</v>
      </c>
      <c r="M95" s="48">
        <f t="shared" si="13"/>
        <v>0</v>
      </c>
      <c r="N95" s="48">
        <f t="shared" si="14"/>
        <v>0</v>
      </c>
      <c r="O95" s="48">
        <f t="shared" si="15"/>
        <v>0</v>
      </c>
      <c r="P95" s="49">
        <f t="shared" si="16"/>
        <v>0</v>
      </c>
    </row>
    <row r="96" spans="1:16" x14ac:dyDescent="0.2">
      <c r="A96" s="38">
        <v>3</v>
      </c>
      <c r="B96" s="39"/>
      <c r="C96" s="103" t="s">
        <v>277</v>
      </c>
      <c r="D96" s="25" t="s">
        <v>75</v>
      </c>
      <c r="E96" s="102">
        <v>7</v>
      </c>
      <c r="F96" s="67"/>
      <c r="G96" s="64"/>
      <c r="H96" s="48"/>
      <c r="I96" s="64"/>
      <c r="J96" s="64"/>
      <c r="K96" s="49">
        <f t="shared" si="11"/>
        <v>0</v>
      </c>
      <c r="L96" s="50">
        <f t="shared" si="12"/>
        <v>0</v>
      </c>
      <c r="M96" s="48">
        <f t="shared" si="13"/>
        <v>0</v>
      </c>
      <c r="N96" s="48">
        <f t="shared" si="14"/>
        <v>0</v>
      </c>
      <c r="O96" s="48">
        <f t="shared" si="15"/>
        <v>0</v>
      </c>
      <c r="P96" s="49">
        <f t="shared" si="16"/>
        <v>0</v>
      </c>
    </row>
    <row r="97" spans="1:16" x14ac:dyDescent="0.2">
      <c r="A97" s="38">
        <v>4</v>
      </c>
      <c r="B97" s="39"/>
      <c r="C97" s="103" t="s">
        <v>278</v>
      </c>
      <c r="D97" s="25" t="s">
        <v>170</v>
      </c>
      <c r="E97" s="102">
        <f>E94</f>
        <v>7</v>
      </c>
      <c r="F97" s="67"/>
      <c r="G97" s="64"/>
      <c r="H97" s="48"/>
      <c r="I97" s="64"/>
      <c r="J97" s="64"/>
      <c r="K97" s="49">
        <f t="shared" si="11"/>
        <v>0</v>
      </c>
      <c r="L97" s="50">
        <f t="shared" si="12"/>
        <v>0</v>
      </c>
      <c r="M97" s="48">
        <f t="shared" si="13"/>
        <v>0</v>
      </c>
      <c r="N97" s="48">
        <f t="shared" si="14"/>
        <v>0</v>
      </c>
      <c r="O97" s="48">
        <f t="shared" si="15"/>
        <v>0</v>
      </c>
      <c r="P97" s="49">
        <f t="shared" si="16"/>
        <v>0</v>
      </c>
    </row>
    <row r="98" spans="1:16" x14ac:dyDescent="0.2">
      <c r="A98" s="38">
        <v>5</v>
      </c>
      <c r="B98" s="39"/>
      <c r="C98" s="103" t="s">
        <v>279</v>
      </c>
      <c r="D98" s="25" t="s">
        <v>75</v>
      </c>
      <c r="E98" s="102">
        <v>7</v>
      </c>
      <c r="F98" s="67"/>
      <c r="G98" s="64"/>
      <c r="H98" s="48"/>
      <c r="I98" s="64"/>
      <c r="J98" s="64"/>
      <c r="K98" s="49">
        <f t="shared" si="11"/>
        <v>0</v>
      </c>
      <c r="L98" s="50">
        <f t="shared" si="12"/>
        <v>0</v>
      </c>
      <c r="M98" s="48">
        <f t="shared" si="13"/>
        <v>0</v>
      </c>
      <c r="N98" s="48">
        <f t="shared" si="14"/>
        <v>0</v>
      </c>
      <c r="O98" s="48">
        <f t="shared" si="15"/>
        <v>0</v>
      </c>
      <c r="P98" s="49">
        <f t="shared" si="16"/>
        <v>0</v>
      </c>
    </row>
    <row r="99" spans="1:16" x14ac:dyDescent="0.2">
      <c r="A99" s="38">
        <v>6</v>
      </c>
      <c r="B99" s="39"/>
      <c r="C99" s="103" t="s">
        <v>102</v>
      </c>
      <c r="D99" s="25" t="s">
        <v>75</v>
      </c>
      <c r="E99" s="102">
        <f>E94</f>
        <v>7</v>
      </c>
      <c r="F99" s="67"/>
      <c r="G99" s="64"/>
      <c r="H99" s="48"/>
      <c r="I99" s="64"/>
      <c r="J99" s="64"/>
      <c r="K99" s="49">
        <f t="shared" si="11"/>
        <v>0</v>
      </c>
      <c r="L99" s="50">
        <f t="shared" si="12"/>
        <v>0</v>
      </c>
      <c r="M99" s="48">
        <f t="shared" si="13"/>
        <v>0</v>
      </c>
      <c r="N99" s="48">
        <f t="shared" si="14"/>
        <v>0</v>
      </c>
      <c r="O99" s="48">
        <f t="shared" si="15"/>
        <v>0</v>
      </c>
      <c r="P99" s="49">
        <f t="shared" si="16"/>
        <v>0</v>
      </c>
    </row>
    <row r="100" spans="1:16" x14ac:dyDescent="0.2">
      <c r="A100" s="101">
        <v>9</v>
      </c>
      <c r="B100" s="39"/>
      <c r="C100" s="99" t="s">
        <v>112</v>
      </c>
      <c r="D100" s="25"/>
      <c r="E100" s="102"/>
      <c r="F100" s="67"/>
      <c r="G100" s="64"/>
      <c r="H100" s="48"/>
      <c r="I100" s="64"/>
      <c r="J100" s="64"/>
      <c r="K100" s="49">
        <f t="shared" si="11"/>
        <v>0</v>
      </c>
      <c r="L100" s="50">
        <f t="shared" si="12"/>
        <v>0</v>
      </c>
      <c r="M100" s="48">
        <f t="shared" si="13"/>
        <v>0</v>
      </c>
      <c r="N100" s="48">
        <f t="shared" si="14"/>
        <v>0</v>
      </c>
      <c r="O100" s="48">
        <f t="shared" si="15"/>
        <v>0</v>
      </c>
      <c r="P100" s="49">
        <f t="shared" si="16"/>
        <v>0</v>
      </c>
    </row>
    <row r="101" spans="1:16" x14ac:dyDescent="0.2">
      <c r="A101" s="38">
        <v>1</v>
      </c>
      <c r="B101" s="39"/>
      <c r="C101" s="47" t="s">
        <v>290</v>
      </c>
      <c r="D101" s="25" t="s">
        <v>65</v>
      </c>
      <c r="E101" s="102">
        <v>243</v>
      </c>
      <c r="F101" s="67"/>
      <c r="G101" s="64"/>
      <c r="H101" s="48">
        <f t="shared" ref="H101" si="21">ROUND(F101*G101,2)</f>
        <v>0</v>
      </c>
      <c r="I101" s="64"/>
      <c r="J101" s="64">
        <f t="shared" ref="J101:J103" si="22">ROUND(H101*0.06,2)</f>
        <v>0</v>
      </c>
      <c r="K101" s="49">
        <f t="shared" si="11"/>
        <v>0</v>
      </c>
      <c r="L101" s="50">
        <f t="shared" si="12"/>
        <v>0</v>
      </c>
      <c r="M101" s="48">
        <f t="shared" si="13"/>
        <v>0</v>
      </c>
      <c r="N101" s="48">
        <f t="shared" si="14"/>
        <v>0</v>
      </c>
      <c r="O101" s="48">
        <f t="shared" si="15"/>
        <v>0</v>
      </c>
      <c r="P101" s="49">
        <f t="shared" si="16"/>
        <v>0</v>
      </c>
    </row>
    <row r="102" spans="1:16" x14ac:dyDescent="0.2">
      <c r="A102" s="38">
        <v>2</v>
      </c>
      <c r="B102" s="39"/>
      <c r="C102" s="103" t="s">
        <v>291</v>
      </c>
      <c r="D102" s="25" t="s">
        <v>65</v>
      </c>
      <c r="E102" s="102">
        <f>E101*1.15</f>
        <v>279.45</v>
      </c>
      <c r="F102" s="67"/>
      <c r="G102" s="64"/>
      <c r="H102" s="48"/>
      <c r="I102" s="64"/>
      <c r="J102" s="64">
        <f t="shared" si="22"/>
        <v>0</v>
      </c>
      <c r="K102" s="49">
        <f t="shared" si="11"/>
        <v>0</v>
      </c>
      <c r="L102" s="50">
        <f t="shared" si="12"/>
        <v>0</v>
      </c>
      <c r="M102" s="48">
        <f t="shared" si="13"/>
        <v>0</v>
      </c>
      <c r="N102" s="48">
        <f t="shared" si="14"/>
        <v>0</v>
      </c>
      <c r="O102" s="48">
        <f t="shared" si="15"/>
        <v>0</v>
      </c>
      <c r="P102" s="49">
        <f t="shared" si="16"/>
        <v>0</v>
      </c>
    </row>
    <row r="103" spans="1:16" x14ac:dyDescent="0.2">
      <c r="A103" s="38">
        <v>3</v>
      </c>
      <c r="B103" s="39"/>
      <c r="C103" s="103" t="s">
        <v>74</v>
      </c>
      <c r="D103" s="25" t="s">
        <v>75</v>
      </c>
      <c r="E103" s="102">
        <v>1</v>
      </c>
      <c r="F103" s="67"/>
      <c r="G103" s="64"/>
      <c r="H103" s="48"/>
      <c r="I103" s="64"/>
      <c r="J103" s="64">
        <f t="shared" si="22"/>
        <v>0</v>
      </c>
      <c r="K103" s="49">
        <f t="shared" si="11"/>
        <v>0</v>
      </c>
      <c r="L103" s="50">
        <f t="shared" si="12"/>
        <v>0</v>
      </c>
      <c r="M103" s="48">
        <f t="shared" si="13"/>
        <v>0</v>
      </c>
      <c r="N103" s="48">
        <f t="shared" si="14"/>
        <v>0</v>
      </c>
      <c r="O103" s="48">
        <f t="shared" si="15"/>
        <v>0</v>
      </c>
      <c r="P103" s="49">
        <f t="shared" si="16"/>
        <v>0</v>
      </c>
    </row>
    <row r="104" spans="1:16" ht="21" thickBot="1" x14ac:dyDescent="0.25">
      <c r="A104" s="38">
        <v>4</v>
      </c>
      <c r="B104" s="39"/>
      <c r="C104" s="47" t="s">
        <v>292</v>
      </c>
      <c r="D104" s="25" t="s">
        <v>61</v>
      </c>
      <c r="E104" s="102">
        <v>14</v>
      </c>
      <c r="F104" s="67"/>
      <c r="G104" s="64"/>
      <c r="H104" s="48">
        <f t="shared" ref="H104" si="23">ROUND(F104*G104,2)</f>
        <v>0</v>
      </c>
      <c r="I104" s="64"/>
      <c r="J104" s="64">
        <f>ROUND(H104*0.15,2)</f>
        <v>0</v>
      </c>
      <c r="K104" s="49">
        <f t="shared" si="11"/>
        <v>0</v>
      </c>
      <c r="L104" s="50">
        <f t="shared" si="12"/>
        <v>0</v>
      </c>
      <c r="M104" s="48">
        <f t="shared" si="13"/>
        <v>0</v>
      </c>
      <c r="N104" s="48">
        <f t="shared" si="14"/>
        <v>0</v>
      </c>
      <c r="O104" s="48">
        <f t="shared" si="15"/>
        <v>0</v>
      </c>
      <c r="P104" s="49">
        <f t="shared" si="16"/>
        <v>0</v>
      </c>
    </row>
    <row r="105" spans="1:16" ht="10.8" thickBot="1" x14ac:dyDescent="0.25">
      <c r="A105" s="166" t="s">
        <v>457</v>
      </c>
      <c r="B105" s="167"/>
      <c r="C105" s="167"/>
      <c r="D105" s="167"/>
      <c r="E105" s="167"/>
      <c r="F105" s="167"/>
      <c r="G105" s="167"/>
      <c r="H105" s="167"/>
      <c r="I105" s="167"/>
      <c r="J105" s="167"/>
      <c r="K105" s="168"/>
      <c r="L105" s="68">
        <f>SUM(L14:L104)</f>
        <v>0</v>
      </c>
      <c r="M105" s="69">
        <f>SUM(M14:M104)</f>
        <v>0</v>
      </c>
      <c r="N105" s="69">
        <f>SUM(N14:N104)</f>
        <v>0</v>
      </c>
      <c r="O105" s="69">
        <f>SUM(O14:O104)</f>
        <v>0</v>
      </c>
      <c r="P105" s="70">
        <f>SUM(P14:P104)</f>
        <v>0</v>
      </c>
    </row>
    <row r="106" spans="1:16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1" t="s">
        <v>14</v>
      </c>
      <c r="B108" s="17"/>
      <c r="C108" s="165">
        <f>'Kops a'!C32:H32</f>
        <v>0</v>
      </c>
      <c r="D108" s="165"/>
      <c r="E108" s="165"/>
      <c r="F108" s="165"/>
      <c r="G108" s="165"/>
      <c r="H108" s="165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21" t="s">
        <v>15</v>
      </c>
      <c r="D109" s="121"/>
      <c r="E109" s="121"/>
      <c r="F109" s="121"/>
      <c r="G109" s="121"/>
      <c r="H109" s="121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87" t="str">
        <f>'Kops a'!A35</f>
        <v>Tāme sastādīta</v>
      </c>
      <c r="B111" s="88"/>
      <c r="C111" s="88"/>
      <c r="D111" s="8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" t="s">
        <v>37</v>
      </c>
      <c r="B113" s="17"/>
      <c r="C113" s="165">
        <f>'Kops a'!C37:H37</f>
        <v>0</v>
      </c>
      <c r="D113" s="165"/>
      <c r="E113" s="165"/>
      <c r="F113" s="165"/>
      <c r="G113" s="165"/>
      <c r="H113" s="165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7"/>
      <c r="B114" s="17"/>
      <c r="C114" s="121" t="s">
        <v>15</v>
      </c>
      <c r="D114" s="121"/>
      <c r="E114" s="121"/>
      <c r="F114" s="121"/>
      <c r="G114" s="121"/>
      <c r="H114" s="121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87" t="s">
        <v>54</v>
      </c>
      <c r="B116" s="88"/>
      <c r="C116" s="92">
        <f>'Kops a'!C40</f>
        <v>0</v>
      </c>
      <c r="D116" s="51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14:H114"/>
    <mergeCell ref="C4:I4"/>
    <mergeCell ref="F12:K12"/>
    <mergeCell ref="J9:M9"/>
    <mergeCell ref="D8:L8"/>
    <mergeCell ref="A105:K105"/>
    <mergeCell ref="C108:H108"/>
    <mergeCell ref="C109:H109"/>
    <mergeCell ref="C113:H113"/>
  </mergeCells>
  <conditionalFormatting sqref="I14:J104 D14:G104">
    <cfRule type="cellIs" dxfId="109" priority="41" operator="equal">
      <formula>0</formula>
    </cfRule>
  </conditionalFormatting>
  <conditionalFormatting sqref="N9:O9 K14:P104 H14:H104">
    <cfRule type="cellIs" dxfId="108" priority="40" operator="equal">
      <formula>0</formula>
    </cfRule>
  </conditionalFormatting>
  <conditionalFormatting sqref="C2:I2">
    <cfRule type="cellIs" dxfId="107" priority="37" operator="equal">
      <formula>0</formula>
    </cfRule>
  </conditionalFormatting>
  <conditionalFormatting sqref="O10">
    <cfRule type="cellIs" dxfId="106" priority="36" operator="equal">
      <formula>"20__. gada __. _________"</formula>
    </cfRule>
  </conditionalFormatting>
  <conditionalFormatting sqref="A105:K105">
    <cfRule type="containsText" dxfId="105" priority="35" operator="containsText" text="Tiešās izmaksas kopā, t. sk. darba devēja sociālais nodoklis __.__% ">
      <formula>NOT(ISERROR(SEARCH("Tiešās izmaksas kopā, t. sk. darba devēja sociālais nodoklis __.__% ",A105)))</formula>
    </cfRule>
  </conditionalFormatting>
  <conditionalFormatting sqref="L105:P105">
    <cfRule type="cellIs" dxfId="104" priority="30" operator="equal">
      <formula>0</formula>
    </cfRule>
  </conditionalFormatting>
  <conditionalFormatting sqref="C4:I4">
    <cfRule type="cellIs" dxfId="103" priority="29" operator="equal">
      <formula>0</formula>
    </cfRule>
  </conditionalFormatting>
  <conditionalFormatting sqref="D5:L8">
    <cfRule type="cellIs" dxfId="102" priority="26" operator="equal">
      <formula>0</formula>
    </cfRule>
  </conditionalFormatting>
  <conditionalFormatting sqref="C113:H113">
    <cfRule type="cellIs" dxfId="101" priority="19" operator="equal">
      <formula>0</formula>
    </cfRule>
  </conditionalFormatting>
  <conditionalFormatting sqref="C108:H108">
    <cfRule type="cellIs" dxfId="100" priority="18" operator="equal">
      <formula>0</formula>
    </cfRule>
  </conditionalFormatting>
  <conditionalFormatting sqref="P10">
    <cfRule type="cellIs" dxfId="99" priority="22" operator="equal">
      <formula>"20__. gada __. _________"</formula>
    </cfRule>
  </conditionalFormatting>
  <conditionalFormatting sqref="C113:H113 C116 C108:H108">
    <cfRule type="cellIs" dxfId="98" priority="17" operator="equal">
      <formula>0</formula>
    </cfRule>
  </conditionalFormatting>
  <conditionalFormatting sqref="D1">
    <cfRule type="cellIs" dxfId="97" priority="16" operator="equal">
      <formula>0</formula>
    </cfRule>
  </conditionalFormatting>
  <conditionalFormatting sqref="A9">
    <cfRule type="containsText" dxfId="96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01:B104 A94:B99 A86:B92 A73:B84 A61:B66 A68:B71 A44:B59 A25:B42 A15:B23">
    <cfRule type="cellIs" dxfId="95" priority="12" operator="equal">
      <formula>0</formula>
    </cfRule>
  </conditionalFormatting>
  <conditionalFormatting sqref="C15:C23 C101:C104 C94:C99 C86:C92 C73:C84 C68:C71 C61:C66 C44:C59 C25:C42">
    <cfRule type="cellIs" dxfId="94" priority="10" operator="equal">
      <formula>0</formula>
    </cfRule>
  </conditionalFormatting>
  <conditionalFormatting sqref="A100:C100">
    <cfRule type="cellIs" dxfId="93" priority="9" operator="equal">
      <formula>0</formula>
    </cfRule>
  </conditionalFormatting>
  <conditionalFormatting sqref="A93:C93">
    <cfRule type="cellIs" dxfId="92" priority="8" operator="equal">
      <formula>0</formula>
    </cfRule>
  </conditionalFormatting>
  <conditionalFormatting sqref="A85:C85">
    <cfRule type="cellIs" dxfId="91" priority="7" operator="equal">
      <formula>0</formula>
    </cfRule>
  </conditionalFormatting>
  <conditionalFormatting sqref="A72:C72">
    <cfRule type="cellIs" dxfId="90" priority="6" operator="equal">
      <formula>0</formula>
    </cfRule>
  </conditionalFormatting>
  <conditionalFormatting sqref="A67:C67">
    <cfRule type="cellIs" dxfId="89" priority="5" operator="equal">
      <formula>0</formula>
    </cfRule>
  </conditionalFormatting>
  <conditionalFormatting sqref="A60:C60">
    <cfRule type="cellIs" dxfId="88" priority="4" operator="equal">
      <formula>0</formula>
    </cfRule>
  </conditionalFormatting>
  <conditionalFormatting sqref="A43:C43">
    <cfRule type="cellIs" dxfId="87" priority="3" operator="equal">
      <formula>0</formula>
    </cfRule>
  </conditionalFormatting>
  <conditionalFormatting sqref="A24:C24">
    <cfRule type="cellIs" dxfId="86" priority="2" operator="equal">
      <formula>0</formula>
    </cfRule>
  </conditionalFormatting>
  <conditionalFormatting sqref="A14:C14">
    <cfRule type="cellIs" dxfId="85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0B610FE1-6F17-46AF-982B-27B20E80701D}">
            <xm:f>NOT(ISERROR(SEARCH("Tāme sastādīta ____. gada ___. ______________",A111)))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A111</xm:sqref>
        </x14:conditionalFormatting>
        <x14:conditionalFormatting xmlns:xm="http://schemas.microsoft.com/office/excel/2006/main">
          <x14:cfRule type="containsText" priority="20" operator="containsText" id="{F3EAEDA8-031E-4BF8-B71A-4A6D64C3BFEB}">
            <xm:f>NOT(ISERROR(SEARCH("Sertifikāta Nr. _________________________________",A116)))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38"/>
  <sheetViews>
    <sheetView topLeftCell="A4" workbookViewId="0">
      <selection activeCell="A26" sqref="A26:K2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0" t="s">
        <v>308</v>
      </c>
      <c r="D2" s="170"/>
      <c r="E2" s="170"/>
      <c r="F2" s="170"/>
      <c r="G2" s="170"/>
      <c r="H2" s="170"/>
      <c r="I2" s="170"/>
      <c r="J2" s="29"/>
    </row>
    <row r="3" spans="1:16" x14ac:dyDescent="0.2">
      <c r="A3" s="30"/>
      <c r="B3" s="30"/>
      <c r="C3" s="160" t="s">
        <v>17</v>
      </c>
      <c r="D3" s="160"/>
      <c r="E3" s="160"/>
      <c r="F3" s="160"/>
      <c r="G3" s="160"/>
      <c r="H3" s="160"/>
      <c r="I3" s="160"/>
      <c r="J3" s="30"/>
    </row>
    <row r="4" spans="1:16" x14ac:dyDescent="0.2">
      <c r="A4" s="30"/>
      <c r="B4" s="30"/>
      <c r="C4" s="171" t="s">
        <v>52</v>
      </c>
      <c r="D4" s="171"/>
      <c r="E4" s="171"/>
      <c r="F4" s="171"/>
      <c r="G4" s="171"/>
      <c r="H4" s="171"/>
      <c r="I4" s="171"/>
      <c r="J4" s="30"/>
    </row>
    <row r="5" spans="1:16" x14ac:dyDescent="0.2">
      <c r="A5" s="23"/>
      <c r="B5" s="23"/>
      <c r="C5" s="27" t="s">
        <v>5</v>
      </c>
      <c r="D5" s="183" t="str">
        <f>'Kops a'!D6</f>
        <v>Daudzdzīvokļu dzīvojamās mājas vienkāršotas fasādes atjaunošana</v>
      </c>
      <c r="E5" s="183"/>
      <c r="F5" s="183"/>
      <c r="G5" s="183"/>
      <c r="H5" s="183"/>
      <c r="I5" s="183"/>
      <c r="J5" s="183"/>
      <c r="K5" s="183"/>
      <c r="L5" s="183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3" t="str">
        <f>'Kops a'!D7</f>
        <v>Daudzdzīvokļu dzīvojamās mājas, Mātera iela 53, Jelgava vienkāršotas fasādes atjaunošana</v>
      </c>
      <c r="E6" s="183"/>
      <c r="F6" s="183"/>
      <c r="G6" s="183"/>
      <c r="H6" s="183"/>
      <c r="I6" s="183"/>
      <c r="J6" s="183"/>
      <c r="K6" s="183"/>
      <c r="L6" s="18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3" t="str">
        <f>'Kops a'!D8</f>
        <v>Mātera iela 53, Jelgava</v>
      </c>
      <c r="E7" s="183"/>
      <c r="F7" s="183"/>
      <c r="G7" s="183"/>
      <c r="H7" s="183"/>
      <c r="I7" s="183"/>
      <c r="J7" s="183"/>
      <c r="K7" s="183"/>
      <c r="L7" s="18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3">
        <f>'Kops a'!D9</f>
        <v>0</v>
      </c>
      <c r="E8" s="183"/>
      <c r="F8" s="183"/>
      <c r="G8" s="183"/>
      <c r="H8" s="183"/>
      <c r="I8" s="183"/>
      <c r="J8" s="183"/>
      <c r="K8" s="183"/>
      <c r="L8" s="183"/>
      <c r="M8" s="17"/>
      <c r="N8" s="17"/>
      <c r="O8" s="17"/>
      <c r="P8" s="17"/>
    </row>
    <row r="9" spans="1:16" ht="11.25" customHeight="1" x14ac:dyDescent="0.2">
      <c r="A9" s="169" t="s">
        <v>153</v>
      </c>
      <c r="B9" s="169"/>
      <c r="C9" s="169"/>
      <c r="D9" s="169"/>
      <c r="E9" s="169"/>
      <c r="F9" s="169"/>
      <c r="G9" s="169"/>
      <c r="H9" s="169"/>
      <c r="I9" s="169"/>
      <c r="J9" s="175" t="s">
        <v>39</v>
      </c>
      <c r="K9" s="175"/>
      <c r="L9" s="175"/>
      <c r="M9" s="175"/>
      <c r="N9" s="182">
        <f>P26</f>
        <v>0</v>
      </c>
      <c r="O9" s="18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A32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8" t="s">
        <v>23</v>
      </c>
      <c r="B12" s="177" t="s">
        <v>40</v>
      </c>
      <c r="C12" s="173" t="s">
        <v>41</v>
      </c>
      <c r="D12" s="180" t="s">
        <v>42</v>
      </c>
      <c r="E12" s="163" t="s">
        <v>43</v>
      </c>
      <c r="F12" s="172" t="s">
        <v>44</v>
      </c>
      <c r="G12" s="173"/>
      <c r="H12" s="173"/>
      <c r="I12" s="173"/>
      <c r="J12" s="173"/>
      <c r="K12" s="174"/>
      <c r="L12" s="172" t="s">
        <v>45</v>
      </c>
      <c r="M12" s="173"/>
      <c r="N12" s="173"/>
      <c r="O12" s="173"/>
      <c r="P12" s="174"/>
    </row>
    <row r="13" spans="1:16" ht="126.75" customHeight="1" thickBot="1" x14ac:dyDescent="0.25">
      <c r="A13" s="176"/>
      <c r="B13" s="178"/>
      <c r="C13" s="179"/>
      <c r="D13" s="181"/>
      <c r="E13" s="16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39"/>
      <c r="C14" s="99" t="s">
        <v>301</v>
      </c>
      <c r="D14" s="25"/>
      <c r="E14" s="102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47" t="s">
        <v>302</v>
      </c>
      <c r="D15" s="25" t="s">
        <v>61</v>
      </c>
      <c r="E15" s="102">
        <v>560.09</v>
      </c>
      <c r="F15" s="67"/>
      <c r="G15" s="64"/>
      <c r="H15" s="48">
        <f>ROUND(F15*G15,2)</f>
        <v>0</v>
      </c>
      <c r="I15" s="64"/>
      <c r="J15" s="64">
        <f t="shared" ref="J15:J16" si="0">ROUND(H15*0.06,2)</f>
        <v>0</v>
      </c>
      <c r="K15" s="49">
        <f t="shared" ref="K15:K25" si="1">SUM(H15:J15)</f>
        <v>0</v>
      </c>
      <c r="L15" s="50">
        <f t="shared" ref="L15:L25" si="2">ROUND(E15*F15,2)</f>
        <v>0</v>
      </c>
      <c r="M15" s="48">
        <f t="shared" ref="M15:M25" si="3">ROUND(H15*E15,2)</f>
        <v>0</v>
      </c>
      <c r="N15" s="48">
        <f t="shared" ref="N15:N25" si="4">ROUND(I15*E15,2)</f>
        <v>0</v>
      </c>
      <c r="O15" s="48">
        <f t="shared" ref="O15:O25" si="5">ROUND(J15*E15,2)</f>
        <v>0</v>
      </c>
      <c r="P15" s="49">
        <f t="shared" ref="P15:P25" si="6">SUM(M15:O15)</f>
        <v>0</v>
      </c>
    </row>
    <row r="16" spans="1:16" ht="20.399999999999999" x14ac:dyDescent="0.2">
      <c r="A16" s="38">
        <v>2</v>
      </c>
      <c r="B16" s="39"/>
      <c r="C16" s="47" t="s">
        <v>303</v>
      </c>
      <c r="D16" s="25" t="s">
        <v>61</v>
      </c>
      <c r="E16" s="102">
        <v>560.09</v>
      </c>
      <c r="F16" s="67"/>
      <c r="G16" s="64"/>
      <c r="H16" s="48">
        <f t="shared" ref="H16" si="7">ROUND(F16*G16,2)</f>
        <v>0</v>
      </c>
      <c r="I16" s="64"/>
      <c r="J16" s="64">
        <f t="shared" si="0"/>
        <v>0</v>
      </c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101">
        <v>2</v>
      </c>
      <c r="B17" s="39"/>
      <c r="C17" s="99" t="s">
        <v>304</v>
      </c>
      <c r="D17" s="25"/>
      <c r="E17" s="102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1</v>
      </c>
      <c r="B18" s="39"/>
      <c r="C18" s="47" t="s">
        <v>305</v>
      </c>
      <c r="D18" s="25" t="s">
        <v>61</v>
      </c>
      <c r="E18" s="102">
        <f>E15</f>
        <v>560.09</v>
      </c>
      <c r="F18" s="67"/>
      <c r="G18" s="64"/>
      <c r="H18" s="48">
        <f t="shared" ref="H18:H22" si="8">ROUND(F18*G18,2)</f>
        <v>0</v>
      </c>
      <c r="I18" s="64"/>
      <c r="J18" s="64">
        <f t="shared" ref="J18:J25" si="9">ROUND(H18*0.06,2)</f>
        <v>0</v>
      </c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2</v>
      </c>
      <c r="B19" s="39"/>
      <c r="C19" s="103" t="s">
        <v>306</v>
      </c>
      <c r="D19" s="25" t="s">
        <v>61</v>
      </c>
      <c r="E19" s="102">
        <f>E18*1.1</f>
        <v>616.1</v>
      </c>
      <c r="F19" s="67"/>
      <c r="G19" s="64"/>
      <c r="H19" s="48"/>
      <c r="I19" s="64"/>
      <c r="J19" s="64">
        <f t="shared" si="9"/>
        <v>0</v>
      </c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3</v>
      </c>
      <c r="B20" s="39"/>
      <c r="C20" s="103" t="s">
        <v>101</v>
      </c>
      <c r="D20" s="25" t="s">
        <v>99</v>
      </c>
      <c r="E20" s="102">
        <f>E18*6.5</f>
        <v>3640.59</v>
      </c>
      <c r="F20" s="67"/>
      <c r="G20" s="64"/>
      <c r="H20" s="48"/>
      <c r="I20" s="64"/>
      <c r="J20" s="64">
        <f t="shared" si="9"/>
        <v>0</v>
      </c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</v>
      </c>
      <c r="B21" s="39"/>
      <c r="C21" s="103" t="s">
        <v>178</v>
      </c>
      <c r="D21" s="25" t="s">
        <v>75</v>
      </c>
      <c r="E21" s="102">
        <v>1</v>
      </c>
      <c r="F21" s="67"/>
      <c r="G21" s="64"/>
      <c r="H21" s="48"/>
      <c r="I21" s="64"/>
      <c r="J21" s="64">
        <f t="shared" si="9"/>
        <v>0</v>
      </c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5</v>
      </c>
      <c r="B22" s="39"/>
      <c r="C22" s="47" t="s">
        <v>307</v>
      </c>
      <c r="D22" s="25" t="s">
        <v>61</v>
      </c>
      <c r="E22" s="102">
        <f>E18</f>
        <v>560.09</v>
      </c>
      <c r="F22" s="67"/>
      <c r="G22" s="64"/>
      <c r="H22" s="48">
        <f t="shared" si="8"/>
        <v>0</v>
      </c>
      <c r="I22" s="64"/>
      <c r="J22" s="64">
        <f t="shared" si="9"/>
        <v>0</v>
      </c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0.399999999999999" x14ac:dyDescent="0.2">
      <c r="A23" s="38">
        <v>6</v>
      </c>
      <c r="B23" s="39"/>
      <c r="C23" s="103" t="s">
        <v>106</v>
      </c>
      <c r="D23" s="25" t="s">
        <v>61</v>
      </c>
      <c r="E23" s="102">
        <f>E22*1.25</f>
        <v>700.11</v>
      </c>
      <c r="F23" s="67"/>
      <c r="G23" s="64"/>
      <c r="H23" s="48"/>
      <c r="I23" s="64"/>
      <c r="J23" s="64">
        <f t="shared" si="9"/>
        <v>0</v>
      </c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7</v>
      </c>
      <c r="B24" s="39"/>
      <c r="C24" s="103" t="s">
        <v>101</v>
      </c>
      <c r="D24" s="25" t="s">
        <v>99</v>
      </c>
      <c r="E24" s="102">
        <f>E22*5</f>
        <v>2800.45</v>
      </c>
      <c r="F24" s="67"/>
      <c r="G24" s="64"/>
      <c r="H24" s="48"/>
      <c r="I24" s="64"/>
      <c r="J24" s="64">
        <f t="shared" si="9"/>
        <v>0</v>
      </c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10.8" thickBot="1" x14ac:dyDescent="0.25">
      <c r="A25" s="38">
        <v>8</v>
      </c>
      <c r="B25" s="39"/>
      <c r="C25" s="103" t="s">
        <v>180</v>
      </c>
      <c r="D25" s="25" t="s">
        <v>75</v>
      </c>
      <c r="E25" s="102">
        <v>1</v>
      </c>
      <c r="F25" s="67"/>
      <c r="G25" s="64"/>
      <c r="H25" s="48"/>
      <c r="I25" s="64"/>
      <c r="J25" s="64">
        <f t="shared" si="9"/>
        <v>0</v>
      </c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10.8" thickBot="1" x14ac:dyDescent="0.25">
      <c r="A26" s="166" t="s">
        <v>457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8"/>
      <c r="L26" s="68">
        <f>SUM(L14:L25)</f>
        <v>0</v>
      </c>
      <c r="M26" s="69">
        <f>SUM(M14:M25)</f>
        <v>0</v>
      </c>
      <c r="N26" s="69">
        <f>SUM(N14:N25)</f>
        <v>0</v>
      </c>
      <c r="O26" s="69">
        <f>SUM(O14:O25)</f>
        <v>0</v>
      </c>
      <c r="P26" s="70">
        <f>SUM(P14:P25)</f>
        <v>0</v>
      </c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" t="s">
        <v>14</v>
      </c>
      <c r="B29" s="17"/>
      <c r="C29" s="165">
        <f>'Kops a'!C32:H32</f>
        <v>0</v>
      </c>
      <c r="D29" s="165"/>
      <c r="E29" s="165"/>
      <c r="F29" s="165"/>
      <c r="G29" s="165"/>
      <c r="H29" s="165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21" t="s">
        <v>15</v>
      </c>
      <c r="D30" s="121"/>
      <c r="E30" s="121"/>
      <c r="F30" s="121"/>
      <c r="G30" s="121"/>
      <c r="H30" s="121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87" t="str">
        <f>'Kops a'!A35</f>
        <v>Tāme sastādīta</v>
      </c>
      <c r="B32" s="88"/>
      <c r="C32" s="88"/>
      <c r="D32" s="8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" t="s">
        <v>37</v>
      </c>
      <c r="B34" s="17"/>
      <c r="C34" s="165">
        <f>'Kops a'!C37:H37</f>
        <v>0</v>
      </c>
      <c r="D34" s="165"/>
      <c r="E34" s="165"/>
      <c r="F34" s="165"/>
      <c r="G34" s="165"/>
      <c r="H34" s="165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21" t="s">
        <v>15</v>
      </c>
      <c r="D35" s="121"/>
      <c r="E35" s="121"/>
      <c r="F35" s="121"/>
      <c r="G35" s="121"/>
      <c r="H35" s="121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87" t="s">
        <v>54</v>
      </c>
      <c r="B37" s="88"/>
      <c r="C37" s="92">
        <f>'Kops a'!C40</f>
        <v>0</v>
      </c>
      <c r="D37" s="5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5:H35"/>
    <mergeCell ref="C4:I4"/>
    <mergeCell ref="F12:K12"/>
    <mergeCell ref="J9:M9"/>
    <mergeCell ref="D8:L8"/>
    <mergeCell ref="A26:K26"/>
    <mergeCell ref="C29:H29"/>
    <mergeCell ref="C30:H30"/>
    <mergeCell ref="C34:H34"/>
  </mergeCells>
  <conditionalFormatting sqref="I14:J25 D14:G25">
    <cfRule type="cellIs" dxfId="82" priority="33" operator="equal">
      <formula>0</formula>
    </cfRule>
  </conditionalFormatting>
  <conditionalFormatting sqref="N9:O9 K14:P25 H14:H25">
    <cfRule type="cellIs" dxfId="81" priority="32" operator="equal">
      <formula>0</formula>
    </cfRule>
  </conditionalFormatting>
  <conditionalFormatting sqref="C2:I2">
    <cfRule type="cellIs" dxfId="80" priority="29" operator="equal">
      <formula>0</formula>
    </cfRule>
  </conditionalFormatting>
  <conditionalFormatting sqref="O10">
    <cfRule type="cellIs" dxfId="79" priority="28" operator="equal">
      <formula>"20__. gada __. _________"</formula>
    </cfRule>
  </conditionalFormatting>
  <conditionalFormatting sqref="A26:K26">
    <cfRule type="containsText" dxfId="78" priority="27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L26:P26">
    <cfRule type="cellIs" dxfId="77" priority="22" operator="equal">
      <formula>0</formula>
    </cfRule>
  </conditionalFormatting>
  <conditionalFormatting sqref="C4:I4">
    <cfRule type="cellIs" dxfId="76" priority="21" operator="equal">
      <formula>0</formula>
    </cfRule>
  </conditionalFormatting>
  <conditionalFormatting sqref="D5:L8">
    <cfRule type="cellIs" dxfId="75" priority="18" operator="equal">
      <formula>0</formula>
    </cfRule>
  </conditionalFormatting>
  <conditionalFormatting sqref="C34:H34">
    <cfRule type="cellIs" dxfId="74" priority="11" operator="equal">
      <formula>0</formula>
    </cfRule>
  </conditionalFormatting>
  <conditionalFormatting sqref="C29:H29">
    <cfRule type="cellIs" dxfId="73" priority="10" operator="equal">
      <formula>0</formula>
    </cfRule>
  </conditionalFormatting>
  <conditionalFormatting sqref="P10">
    <cfRule type="cellIs" dxfId="72" priority="14" operator="equal">
      <formula>"20__. gada __. _________"</formula>
    </cfRule>
  </conditionalFormatting>
  <conditionalFormatting sqref="C34:H34 C37 C29:H29">
    <cfRule type="cellIs" dxfId="71" priority="9" operator="equal">
      <formula>0</formula>
    </cfRule>
  </conditionalFormatting>
  <conditionalFormatting sqref="D1">
    <cfRule type="cellIs" dxfId="70" priority="8" operator="equal">
      <formula>0</formula>
    </cfRule>
  </conditionalFormatting>
  <conditionalFormatting sqref="A15:B16 A18:B25">
    <cfRule type="cellIs" dxfId="69" priority="6" operator="equal">
      <formula>0</formula>
    </cfRule>
  </conditionalFormatting>
  <conditionalFormatting sqref="C15:C16 C18:C25">
    <cfRule type="cellIs" dxfId="68" priority="4" operator="equal">
      <formula>0</formula>
    </cfRule>
  </conditionalFormatting>
  <conditionalFormatting sqref="A17:C17">
    <cfRule type="cellIs" dxfId="67" priority="3" operator="equal">
      <formula>0</formula>
    </cfRule>
  </conditionalFormatting>
  <conditionalFormatting sqref="A14:C14">
    <cfRule type="cellIs" dxfId="66" priority="2" operator="equal">
      <formula>0</formula>
    </cfRule>
  </conditionalFormatting>
  <conditionalFormatting sqref="A9">
    <cfRule type="containsText" dxfId="65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C7EA987-A541-4A14-8BBA-80430C8D8797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12" operator="containsText" id="{ACDA78AF-73B6-4D16-9157-A1B6B42F0CA3}">
            <xm:f>NOT(ISERROR(SEARCH("Sertifikāta Nr. _________________________________",A37)))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44"/>
  <sheetViews>
    <sheetView topLeftCell="A13" workbookViewId="0">
      <selection activeCell="A32" sqref="A32:K32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0" t="s">
        <v>325</v>
      </c>
      <c r="D2" s="170"/>
      <c r="E2" s="170"/>
      <c r="F2" s="170"/>
      <c r="G2" s="170"/>
      <c r="H2" s="170"/>
      <c r="I2" s="170"/>
      <c r="J2" s="29"/>
    </row>
    <row r="3" spans="1:16" x14ac:dyDescent="0.2">
      <c r="A3" s="30"/>
      <c r="B3" s="30"/>
      <c r="C3" s="160" t="s">
        <v>17</v>
      </c>
      <c r="D3" s="160"/>
      <c r="E3" s="160"/>
      <c r="F3" s="160"/>
      <c r="G3" s="160"/>
      <c r="H3" s="160"/>
      <c r="I3" s="160"/>
      <c r="J3" s="30"/>
    </row>
    <row r="4" spans="1:16" x14ac:dyDescent="0.2">
      <c r="A4" s="30"/>
      <c r="B4" s="30"/>
      <c r="C4" s="171" t="s">
        <v>52</v>
      </c>
      <c r="D4" s="171"/>
      <c r="E4" s="171"/>
      <c r="F4" s="171"/>
      <c r="G4" s="171"/>
      <c r="H4" s="171"/>
      <c r="I4" s="171"/>
      <c r="J4" s="30"/>
    </row>
    <row r="5" spans="1:16" x14ac:dyDescent="0.2">
      <c r="A5" s="23"/>
      <c r="B5" s="23"/>
      <c r="C5" s="27" t="s">
        <v>5</v>
      </c>
      <c r="D5" s="183" t="str">
        <f>'Kops a'!D6</f>
        <v>Daudzdzīvokļu dzīvojamās mājas vienkāršotas fasādes atjaunošana</v>
      </c>
      <c r="E5" s="183"/>
      <c r="F5" s="183"/>
      <c r="G5" s="183"/>
      <c r="H5" s="183"/>
      <c r="I5" s="183"/>
      <c r="J5" s="183"/>
      <c r="K5" s="183"/>
      <c r="L5" s="183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3" t="str">
        <f>'Kops a'!D7</f>
        <v>Daudzdzīvokļu dzīvojamās mājas, Mātera iela 53, Jelgava vienkāršotas fasādes atjaunošana</v>
      </c>
      <c r="E6" s="183"/>
      <c r="F6" s="183"/>
      <c r="G6" s="183"/>
      <c r="H6" s="183"/>
      <c r="I6" s="183"/>
      <c r="J6" s="183"/>
      <c r="K6" s="183"/>
      <c r="L6" s="18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3" t="str">
        <f>'Kops a'!D8</f>
        <v>Mātera iela 53, Jelgava</v>
      </c>
      <c r="E7" s="183"/>
      <c r="F7" s="183"/>
      <c r="G7" s="183"/>
      <c r="H7" s="183"/>
      <c r="I7" s="183"/>
      <c r="J7" s="183"/>
      <c r="K7" s="183"/>
      <c r="L7" s="18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3">
        <f>'Kops a'!D9</f>
        <v>0</v>
      </c>
      <c r="E8" s="183"/>
      <c r="F8" s="183"/>
      <c r="G8" s="183"/>
      <c r="H8" s="183"/>
      <c r="I8" s="183"/>
      <c r="J8" s="183"/>
      <c r="K8" s="183"/>
      <c r="L8" s="183"/>
      <c r="M8" s="17"/>
      <c r="N8" s="17"/>
      <c r="O8" s="17"/>
      <c r="P8" s="17"/>
    </row>
    <row r="9" spans="1:16" ht="11.25" customHeight="1" x14ac:dyDescent="0.2">
      <c r="A9" s="169" t="s">
        <v>153</v>
      </c>
      <c r="B9" s="169"/>
      <c r="C9" s="169"/>
      <c r="D9" s="169"/>
      <c r="E9" s="169"/>
      <c r="F9" s="169"/>
      <c r="G9" s="169"/>
      <c r="H9" s="169"/>
      <c r="I9" s="169"/>
      <c r="J9" s="175" t="s">
        <v>39</v>
      </c>
      <c r="K9" s="175"/>
      <c r="L9" s="175"/>
      <c r="M9" s="175"/>
      <c r="N9" s="182">
        <f>P32</f>
        <v>0</v>
      </c>
      <c r="O9" s="18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A38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ht="11.25" customHeight="1" x14ac:dyDescent="0.2">
      <c r="A12" s="184" t="s">
        <v>23</v>
      </c>
      <c r="B12" s="186" t="s">
        <v>40</v>
      </c>
      <c r="C12" s="188" t="s">
        <v>41</v>
      </c>
      <c r="D12" s="180" t="s">
        <v>42</v>
      </c>
      <c r="E12" s="163" t="s">
        <v>43</v>
      </c>
      <c r="F12" s="172" t="s">
        <v>44</v>
      </c>
      <c r="G12" s="173"/>
      <c r="H12" s="173"/>
      <c r="I12" s="173"/>
      <c r="J12" s="173"/>
      <c r="K12" s="174"/>
      <c r="L12" s="172" t="s">
        <v>45</v>
      </c>
      <c r="M12" s="173"/>
      <c r="N12" s="173"/>
      <c r="O12" s="173"/>
      <c r="P12" s="174"/>
    </row>
    <row r="13" spans="1:16" ht="126.75" customHeight="1" thickBot="1" x14ac:dyDescent="0.25">
      <c r="A13" s="185"/>
      <c r="B13" s="187"/>
      <c r="C13" s="189"/>
      <c r="D13" s="181"/>
      <c r="E13" s="16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39"/>
      <c r="C14" s="99" t="s">
        <v>309</v>
      </c>
      <c r="D14" s="25"/>
      <c r="E14" s="102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47" t="s">
        <v>310</v>
      </c>
      <c r="D15" s="25" t="s">
        <v>61</v>
      </c>
      <c r="E15" s="102">
        <v>97.5</v>
      </c>
      <c r="F15" s="67"/>
      <c r="G15" s="64"/>
      <c r="H15" s="48">
        <f>ROUND(F15*G15,2)</f>
        <v>0</v>
      </c>
      <c r="I15" s="64"/>
      <c r="J15" s="64">
        <f t="shared" ref="J15:J16" si="0">ROUND(H15*0.06,2)</f>
        <v>0</v>
      </c>
      <c r="K15" s="49">
        <f t="shared" ref="K15:K31" si="1">SUM(H15:J15)</f>
        <v>0</v>
      </c>
      <c r="L15" s="50">
        <f t="shared" ref="L15:L31" si="2">ROUND(E15*F15,2)</f>
        <v>0</v>
      </c>
      <c r="M15" s="48">
        <f t="shared" ref="M15:M31" si="3">ROUND(H15*E15,2)</f>
        <v>0</v>
      </c>
      <c r="N15" s="48">
        <f t="shared" ref="N15:N31" si="4">ROUND(I15*E15,2)</f>
        <v>0</v>
      </c>
      <c r="O15" s="48">
        <f t="shared" ref="O15:O31" si="5">ROUND(J15*E15,2)</f>
        <v>0</v>
      </c>
      <c r="P15" s="49">
        <f t="shared" ref="P15:P31" si="6">SUM(M15:O15)</f>
        <v>0</v>
      </c>
    </row>
    <row r="16" spans="1:16" x14ac:dyDescent="0.2">
      <c r="A16" s="38">
        <v>2</v>
      </c>
      <c r="B16" s="39"/>
      <c r="C16" s="47" t="s">
        <v>311</v>
      </c>
      <c r="D16" s="25" t="s">
        <v>312</v>
      </c>
      <c r="E16" s="102">
        <v>12</v>
      </c>
      <c r="F16" s="67"/>
      <c r="G16" s="64"/>
      <c r="H16" s="48">
        <f>ROUND(F16*G16,2)</f>
        <v>0</v>
      </c>
      <c r="I16" s="64"/>
      <c r="J16" s="64">
        <f t="shared" si="0"/>
        <v>0</v>
      </c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101">
        <v>2</v>
      </c>
      <c r="B17" s="39"/>
      <c r="C17" s="99" t="s">
        <v>313</v>
      </c>
      <c r="D17" s="25"/>
      <c r="E17" s="102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0.399999999999999" x14ac:dyDescent="0.2">
      <c r="A18" s="38">
        <v>1</v>
      </c>
      <c r="B18" s="39"/>
      <c r="C18" s="47" t="s">
        <v>314</v>
      </c>
      <c r="D18" s="25" t="s">
        <v>315</v>
      </c>
      <c r="E18" s="102">
        <v>45</v>
      </c>
      <c r="F18" s="67"/>
      <c r="G18" s="64"/>
      <c r="H18" s="48">
        <f t="shared" ref="H18:H20" si="7">ROUND(F18*G18,2)</f>
        <v>0</v>
      </c>
      <c r="I18" s="64"/>
      <c r="J18" s="64">
        <f t="shared" ref="J18:J31" si="8">ROUND(H18*0.06,2)</f>
        <v>0</v>
      </c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0.399999999999999" x14ac:dyDescent="0.2">
      <c r="A19" s="38">
        <v>2</v>
      </c>
      <c r="B19" s="39"/>
      <c r="C19" s="47" t="s">
        <v>316</v>
      </c>
      <c r="D19" s="25" t="s">
        <v>75</v>
      </c>
      <c r="E19" s="102">
        <v>12</v>
      </c>
      <c r="F19" s="67"/>
      <c r="G19" s="64"/>
      <c r="H19" s="48">
        <f t="shared" si="7"/>
        <v>0</v>
      </c>
      <c r="I19" s="64"/>
      <c r="J19" s="64">
        <f t="shared" si="8"/>
        <v>0</v>
      </c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3</v>
      </c>
      <c r="B20" s="39"/>
      <c r="C20" s="47" t="s">
        <v>317</v>
      </c>
      <c r="D20" s="25" t="s">
        <v>61</v>
      </c>
      <c r="E20" s="102">
        <v>97.5</v>
      </c>
      <c r="F20" s="67"/>
      <c r="G20" s="64"/>
      <c r="H20" s="48">
        <f t="shared" si="7"/>
        <v>0</v>
      </c>
      <c r="I20" s="64"/>
      <c r="J20" s="64">
        <f t="shared" si="8"/>
        <v>0</v>
      </c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</v>
      </c>
      <c r="B21" s="39"/>
      <c r="C21" s="103" t="s">
        <v>321</v>
      </c>
      <c r="D21" s="25" t="s">
        <v>61</v>
      </c>
      <c r="E21" s="102">
        <f>E20*1.2</f>
        <v>117</v>
      </c>
      <c r="F21" s="67"/>
      <c r="G21" s="64"/>
      <c r="H21" s="48"/>
      <c r="I21" s="64"/>
      <c r="J21" s="64">
        <f t="shared" si="8"/>
        <v>0</v>
      </c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5</v>
      </c>
      <c r="B22" s="39"/>
      <c r="C22" s="103" t="s">
        <v>322</v>
      </c>
      <c r="D22" s="25" t="s">
        <v>99</v>
      </c>
      <c r="E22" s="102">
        <f>E20*14*1.5</f>
        <v>2047.5</v>
      </c>
      <c r="F22" s="67"/>
      <c r="G22" s="64"/>
      <c r="H22" s="48"/>
      <c r="I22" s="64"/>
      <c r="J22" s="64">
        <f t="shared" si="8"/>
        <v>0</v>
      </c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6</v>
      </c>
      <c r="B23" s="39"/>
      <c r="C23" s="103" t="s">
        <v>102</v>
      </c>
      <c r="D23" s="25" t="s">
        <v>75</v>
      </c>
      <c r="E23" s="102">
        <v>1</v>
      </c>
      <c r="F23" s="67"/>
      <c r="G23" s="64"/>
      <c r="H23" s="48"/>
      <c r="I23" s="64"/>
      <c r="J23" s="64">
        <f t="shared" si="8"/>
        <v>0</v>
      </c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7</v>
      </c>
      <c r="B24" s="39"/>
      <c r="C24" s="47" t="s">
        <v>318</v>
      </c>
      <c r="D24" s="25" t="s">
        <v>61</v>
      </c>
      <c r="E24" s="102">
        <f>E20</f>
        <v>97.5</v>
      </c>
      <c r="F24" s="67"/>
      <c r="G24" s="64"/>
      <c r="H24" s="48">
        <f t="shared" ref="H24" si="9">ROUND(F24*G24,2)</f>
        <v>0</v>
      </c>
      <c r="I24" s="64"/>
      <c r="J24" s="64">
        <f t="shared" si="8"/>
        <v>0</v>
      </c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8</v>
      </c>
      <c r="B25" s="39"/>
      <c r="C25" s="103" t="s">
        <v>323</v>
      </c>
      <c r="D25" s="25" t="s">
        <v>91</v>
      </c>
      <c r="E25" s="102">
        <f>E24*2.5</f>
        <v>243.75</v>
      </c>
      <c r="F25" s="67"/>
      <c r="G25" s="64"/>
      <c r="H25" s="48"/>
      <c r="I25" s="64"/>
      <c r="J25" s="64">
        <f t="shared" si="8"/>
        <v>0</v>
      </c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9</v>
      </c>
      <c r="B26" s="39"/>
      <c r="C26" s="103" t="s">
        <v>324</v>
      </c>
      <c r="D26" s="25" t="s">
        <v>99</v>
      </c>
      <c r="E26" s="102">
        <f>E24*1.5</f>
        <v>146.25</v>
      </c>
      <c r="F26" s="67"/>
      <c r="G26" s="64"/>
      <c r="H26" s="48"/>
      <c r="I26" s="64"/>
      <c r="J26" s="64">
        <f t="shared" si="8"/>
        <v>0</v>
      </c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10</v>
      </c>
      <c r="B27" s="39"/>
      <c r="C27" s="103" t="s">
        <v>102</v>
      </c>
      <c r="D27" s="25" t="s">
        <v>75</v>
      </c>
      <c r="E27" s="102">
        <v>1</v>
      </c>
      <c r="F27" s="67"/>
      <c r="G27" s="64"/>
      <c r="H27" s="48"/>
      <c r="I27" s="64"/>
      <c r="J27" s="64">
        <f t="shared" si="8"/>
        <v>0</v>
      </c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11</v>
      </c>
      <c r="B28" s="39"/>
      <c r="C28" s="47" t="s">
        <v>319</v>
      </c>
      <c r="D28" s="25" t="s">
        <v>61</v>
      </c>
      <c r="E28" s="102">
        <f>E24</f>
        <v>97.5</v>
      </c>
      <c r="F28" s="67"/>
      <c r="G28" s="64"/>
      <c r="H28" s="48">
        <f t="shared" ref="H28:H31" si="10">ROUND(F28*G28,2)</f>
        <v>0</v>
      </c>
      <c r="I28" s="64"/>
      <c r="J28" s="64">
        <f t="shared" si="8"/>
        <v>0</v>
      </c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0.399999999999999" x14ac:dyDescent="0.2">
      <c r="A29" s="38">
        <v>12</v>
      </c>
      <c r="B29" s="39"/>
      <c r="C29" s="103" t="s">
        <v>186</v>
      </c>
      <c r="D29" s="25" t="s">
        <v>91</v>
      </c>
      <c r="E29" s="102">
        <f>E28*0.45*1.2</f>
        <v>52.65</v>
      </c>
      <c r="F29" s="67"/>
      <c r="G29" s="64"/>
      <c r="H29" s="48"/>
      <c r="I29" s="64"/>
      <c r="J29" s="64">
        <f t="shared" si="8"/>
        <v>0</v>
      </c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13</v>
      </c>
      <c r="B30" s="39"/>
      <c r="C30" s="103" t="s">
        <v>184</v>
      </c>
      <c r="D30" s="25" t="s">
        <v>75</v>
      </c>
      <c r="E30" s="102">
        <v>1</v>
      </c>
      <c r="F30" s="67"/>
      <c r="G30" s="64"/>
      <c r="H30" s="48"/>
      <c r="I30" s="64"/>
      <c r="J30" s="64">
        <f t="shared" si="8"/>
        <v>0</v>
      </c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1" thickBot="1" x14ac:dyDescent="0.25">
      <c r="A31" s="38">
        <v>14</v>
      </c>
      <c r="B31" s="39"/>
      <c r="C31" s="47" t="s">
        <v>320</v>
      </c>
      <c r="D31" s="25" t="s">
        <v>75</v>
      </c>
      <c r="E31" s="102">
        <v>28</v>
      </c>
      <c r="F31" s="67"/>
      <c r="G31" s="64"/>
      <c r="H31" s="48">
        <f t="shared" si="10"/>
        <v>0</v>
      </c>
      <c r="I31" s="64"/>
      <c r="J31" s="64">
        <f t="shared" si="8"/>
        <v>0</v>
      </c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10.8" thickBot="1" x14ac:dyDescent="0.25">
      <c r="A32" s="166" t="s">
        <v>457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8"/>
      <c r="L32" s="68">
        <f>SUM(L14:L31)</f>
        <v>0</v>
      </c>
      <c r="M32" s="69">
        <f>SUM(M14:M31)</f>
        <v>0</v>
      </c>
      <c r="N32" s="69">
        <f>SUM(N14:N31)</f>
        <v>0</v>
      </c>
      <c r="O32" s="69">
        <f>SUM(O14:O31)</f>
        <v>0</v>
      </c>
      <c r="P32" s="70">
        <f>SUM(P14:P31)</f>
        <v>0</v>
      </c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14</v>
      </c>
      <c r="B35" s="17"/>
      <c r="C35" s="165">
        <f>'Kops a'!C32:H32</f>
        <v>0</v>
      </c>
      <c r="D35" s="165"/>
      <c r="E35" s="165"/>
      <c r="F35" s="165"/>
      <c r="G35" s="165"/>
      <c r="H35" s="165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21" t="s">
        <v>15</v>
      </c>
      <c r="D36" s="121"/>
      <c r="E36" s="121"/>
      <c r="F36" s="121"/>
      <c r="G36" s="121"/>
      <c r="H36" s="121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7" t="str">
        <f>'Kops a'!A35</f>
        <v>Tāme sastādīta</v>
      </c>
      <c r="B38" s="88"/>
      <c r="C38" s="88"/>
      <c r="D38" s="8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" t="s">
        <v>37</v>
      </c>
      <c r="B40" s="17"/>
      <c r="C40" s="165">
        <f>'Kops a'!C37:H37</f>
        <v>0</v>
      </c>
      <c r="D40" s="165"/>
      <c r="E40" s="165"/>
      <c r="F40" s="165"/>
      <c r="G40" s="165"/>
      <c r="H40" s="165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21" t="s">
        <v>15</v>
      </c>
      <c r="D41" s="121"/>
      <c r="E41" s="121"/>
      <c r="F41" s="121"/>
      <c r="G41" s="121"/>
      <c r="H41" s="121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87" t="s">
        <v>54</v>
      </c>
      <c r="B43" s="88"/>
      <c r="C43" s="92">
        <f>'Kops a'!C40</f>
        <v>0</v>
      </c>
      <c r="D43" s="51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1:H41"/>
    <mergeCell ref="C4:I4"/>
    <mergeCell ref="F12:K12"/>
    <mergeCell ref="J9:M9"/>
    <mergeCell ref="D8:L8"/>
    <mergeCell ref="A32:K32"/>
    <mergeCell ref="C35:H35"/>
    <mergeCell ref="C36:H36"/>
    <mergeCell ref="C40:H40"/>
  </mergeCells>
  <conditionalFormatting sqref="I14:J31 D14:G31">
    <cfRule type="cellIs" dxfId="62" priority="33" operator="equal">
      <formula>0</formula>
    </cfRule>
  </conditionalFormatting>
  <conditionalFormatting sqref="N9:O9 K14:P31 H14:H31">
    <cfRule type="cellIs" dxfId="61" priority="32" operator="equal">
      <formula>0</formula>
    </cfRule>
  </conditionalFormatting>
  <conditionalFormatting sqref="C2:I2">
    <cfRule type="cellIs" dxfId="60" priority="29" operator="equal">
      <formula>0</formula>
    </cfRule>
  </conditionalFormatting>
  <conditionalFormatting sqref="O10">
    <cfRule type="cellIs" dxfId="59" priority="28" operator="equal">
      <formula>"20__. gada __. _________"</formula>
    </cfRule>
  </conditionalFormatting>
  <conditionalFormatting sqref="A32:K32">
    <cfRule type="containsText" dxfId="58" priority="27" operator="containsText" text="Tiešās izmaksas kopā, t. sk. darba devēja sociālais nodoklis __.__% ">
      <formula>NOT(ISERROR(SEARCH("Tiešās izmaksas kopā, t. sk. darba devēja sociālais nodoklis __.__% ",A32)))</formula>
    </cfRule>
  </conditionalFormatting>
  <conditionalFormatting sqref="L32:P32">
    <cfRule type="cellIs" dxfId="57" priority="22" operator="equal">
      <formula>0</formula>
    </cfRule>
  </conditionalFormatting>
  <conditionalFormatting sqref="C4:I4">
    <cfRule type="cellIs" dxfId="56" priority="21" operator="equal">
      <formula>0</formula>
    </cfRule>
  </conditionalFormatting>
  <conditionalFormatting sqref="D5:L8">
    <cfRule type="cellIs" dxfId="55" priority="17" operator="equal">
      <formula>0</formula>
    </cfRule>
  </conditionalFormatting>
  <conditionalFormatting sqref="C40:H40">
    <cfRule type="cellIs" dxfId="54" priority="10" operator="equal">
      <formula>0</formula>
    </cfRule>
  </conditionalFormatting>
  <conditionalFormatting sqref="C35:H35">
    <cfRule type="cellIs" dxfId="53" priority="9" operator="equal">
      <formula>0</formula>
    </cfRule>
  </conditionalFormatting>
  <conditionalFormatting sqref="P10">
    <cfRule type="cellIs" dxfId="52" priority="13" operator="equal">
      <formula>"20__. gada __. _________"</formula>
    </cfRule>
  </conditionalFormatting>
  <conditionalFormatting sqref="C40:H40 C43 C35:H35">
    <cfRule type="cellIs" dxfId="51" priority="8" operator="equal">
      <formula>0</formula>
    </cfRule>
  </conditionalFormatting>
  <conditionalFormatting sqref="D1">
    <cfRule type="cellIs" dxfId="50" priority="7" operator="equal">
      <formula>0</formula>
    </cfRule>
  </conditionalFormatting>
  <conditionalFormatting sqref="A15:B16 A18:B31">
    <cfRule type="cellIs" dxfId="49" priority="6" operator="equal">
      <formula>0</formula>
    </cfRule>
  </conditionalFormatting>
  <conditionalFormatting sqref="C15:C16 C18:C31">
    <cfRule type="cellIs" dxfId="48" priority="4" operator="equal">
      <formula>0</formula>
    </cfRule>
  </conditionalFormatting>
  <conditionalFormatting sqref="A14:C14">
    <cfRule type="cellIs" dxfId="47" priority="2" operator="equal">
      <formula>0</formula>
    </cfRule>
  </conditionalFormatting>
  <conditionalFormatting sqref="A17:C17">
    <cfRule type="cellIs" dxfId="46" priority="3" operator="equal">
      <formula>0</formula>
    </cfRule>
  </conditionalFormatting>
  <conditionalFormatting sqref="A9">
    <cfRule type="containsText" dxfId="45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A5F45D83-914D-4306-B26D-4B74C3C819FC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11" operator="containsText" id="{A2E03CF5-E14D-4A31-8C34-6550548A72DB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Pasūt Kopt a</vt:lpstr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dcterms:created xsi:type="dcterms:W3CDTF">2019-03-11T11:42:22Z</dcterms:created>
  <dcterms:modified xsi:type="dcterms:W3CDTF">2021-03-01T14:31:09Z</dcterms:modified>
</cp:coreProperties>
</file>