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0475" yWindow="-4335" windowWidth="19440" windowHeight="11580" tabRatio="878" activeTab="2"/>
  </bookViews>
  <sheets>
    <sheet name="Koptāme" sheetId="1" r:id="rId1"/>
    <sheet name="Kopsavilkums_Nr.1" sheetId="20" r:id="rId2"/>
    <sheet name="Būvlaukums 1-1" sheetId="38" r:id="rId3"/>
    <sheet name="Bēniņu pārsegums1-2" sheetId="25" r:id="rId4"/>
    <sheet name="Fasāde 1-3" sheetId="35" r:id="rId5"/>
    <sheet name="Cokols 1-4" sheetId="36" r:id="rId6"/>
    <sheet name="Durvis, logi 1-5" sheetId="42" r:id="rId7"/>
    <sheet name="Iekšējā apdare 1-6" sheetId="50" r:id="rId8"/>
    <sheet name="Pagraba griestu siltināšana 1-7" sheetId="51" r:id="rId9"/>
    <sheet name="kapnu telpas kosm 1-8" sheetId="52" r:id="rId10"/>
    <sheet name="Apkure 2-1" sheetId="47" r:id="rId11"/>
    <sheet name="Udensvads 2-2" sheetId="49" r:id="rId12"/>
  </sheets>
  <externalReferences>
    <externalReference r:id="rId13"/>
    <externalReference r:id="rId14"/>
  </externalReferences>
  <definedNames>
    <definedName name="AKZ_Angebot">#REF!</definedName>
    <definedName name="AKZ_Auftrag">#REF!</definedName>
    <definedName name="Ang._Datum">#REF!</definedName>
    <definedName name="Auftr._Datum">#REF!</definedName>
    <definedName name="Bearbeiter">#REF!</definedName>
    <definedName name="Cent_Stacija">#REF!</definedName>
    <definedName name="Excel_BuiltIn_Print_Area">#REF!</definedName>
    <definedName name="Faktorgruppe1">#REF!</definedName>
    <definedName name="Faktorgruppe2">#REF!</definedName>
    <definedName name="Faktorgruppe3">#REF!</definedName>
    <definedName name="Faktorgruppe4">#REF!</definedName>
    <definedName name="Faktorgruppe5">#REF!</definedName>
    <definedName name="Faktorgruppe6">#REF!</definedName>
    <definedName name="Faktorgruppe7">#REF!</definedName>
    <definedName name="Faktorgruppe8">#REF!</definedName>
    <definedName name="Faktorgruppe9">#REF!</definedName>
    <definedName name="Faktorwerte">#REF!</definedName>
    <definedName name="Faktorwerte_der_Faktorgruppen">#REF!</definedName>
    <definedName name="Gruppenname1">#REF!</definedName>
    <definedName name="Gruppenname2">#REF!</definedName>
    <definedName name="Gruppenname3">#REF!</definedName>
    <definedName name="Gruppenname4">#REF!</definedName>
    <definedName name="Gruppenname5">#REF!</definedName>
    <definedName name="Gruppenname6">#REF!</definedName>
    <definedName name="Gruppenname7">#REF!</definedName>
    <definedName name="Gruppenname8">#REF!</definedName>
    <definedName name="Gruppenname9">#REF!</definedName>
    <definedName name="lapa">#REF!</definedName>
    <definedName name="nosaukums">[1]P!$B$5:$B$325</definedName>
    <definedName name="P">#REF!</definedName>
    <definedName name="P_12">#REF!</definedName>
    <definedName name="_xlnm.Print_Titles" localSheetId="3">'Bēniņu pārsegums1-2'!$14:$14</definedName>
    <definedName name="_xlnm.Print_Titles" localSheetId="5">'Cokols 1-4'!$14:$14</definedName>
    <definedName name="_xlnm.Print_Titles" localSheetId="4">'Fasāde 1-3'!$14:$14</definedName>
    <definedName name="Projektname">#REF!</definedName>
    <definedName name="stundasLikme">[2]P!#REF!</definedName>
    <definedName name="stundasLikme_12">[2]P!#REF!</definedName>
    <definedName name="Titul">#REF!</definedName>
    <definedName name="Währungsfaktor">#REF!</definedName>
    <definedName name="Z_83795769_38C4_11D4_84F6_00002145AA87_.wvu.PrintArea">#REF!</definedName>
    <definedName name="Z_83795769_38C4_11D4_84F6_00002145AA87_.wvu.Rows">#REF!</definedName>
  </definedNames>
  <calcPr calcId="145621" fullPrecision="0" concurrentCalc="0"/>
</workbook>
</file>

<file path=xl/calcChain.xml><?xml version="1.0" encoding="utf-8"?>
<calcChain xmlns="http://schemas.openxmlformats.org/spreadsheetml/2006/main">
  <c r="E49" i="25" l="1"/>
  <c r="E50" i="25"/>
  <c r="E51" i="25"/>
  <c r="E52" i="25"/>
  <c r="E53" i="25"/>
  <c r="E54" i="25"/>
  <c r="E55" i="25"/>
  <c r="E57" i="25"/>
  <c r="E58" i="25"/>
  <c r="E59" i="25"/>
  <c r="E60" i="25"/>
  <c r="E61" i="25"/>
  <c r="E62" i="25"/>
  <c r="E63" i="25"/>
  <c r="E64" i="25"/>
  <c r="E65" i="25"/>
  <c r="E67" i="25"/>
  <c r="N71" i="25"/>
  <c r="N72" i="25"/>
  <c r="P72" i="25"/>
  <c r="P71" i="25"/>
  <c r="P73" i="25"/>
  <c r="E26" i="52"/>
  <c r="E27" i="52"/>
  <c r="E29" i="52"/>
  <c r="E31" i="52"/>
  <c r="E32" i="52"/>
  <c r="E34" i="52"/>
  <c r="E35" i="52"/>
  <c r="E36" i="52"/>
  <c r="E39" i="52"/>
  <c r="E41" i="52"/>
  <c r="E43" i="52"/>
  <c r="L71" i="25"/>
  <c r="M71" i="25"/>
  <c r="O71" i="25"/>
  <c r="E23" i="25"/>
  <c r="E25" i="25"/>
  <c r="E26" i="25"/>
  <c r="E31" i="25"/>
  <c r="E32" i="25"/>
  <c r="M73" i="25"/>
  <c r="N73" i="25"/>
  <c r="O73" i="25"/>
  <c r="E25" i="52"/>
  <c r="E24" i="52"/>
  <c r="E19" i="52"/>
  <c r="E16" i="52"/>
  <c r="C14" i="52"/>
  <c r="D14" i="52"/>
  <c r="E14" i="52"/>
  <c r="F14" i="52"/>
  <c r="G14" i="52"/>
  <c r="H14" i="52"/>
  <c r="I14" i="52"/>
  <c r="J14" i="52"/>
  <c r="K14" i="52"/>
  <c r="L14" i="52"/>
  <c r="M14" i="52"/>
  <c r="N14" i="52"/>
  <c r="O14" i="52"/>
  <c r="P14" i="52"/>
  <c r="A7" i="52"/>
  <c r="A6" i="52"/>
  <c r="A5" i="52"/>
  <c r="A4" i="52"/>
  <c r="E16" i="51"/>
  <c r="E18" i="51"/>
  <c r="E19" i="51"/>
  <c r="E20" i="51"/>
  <c r="E21" i="51"/>
  <c r="E22" i="51"/>
  <c r="E23" i="51"/>
  <c r="E24" i="51"/>
  <c r="E26" i="51"/>
  <c r="E28" i="51"/>
  <c r="E29" i="51"/>
  <c r="E16" i="50"/>
  <c r="E17" i="50"/>
  <c r="E18" i="50"/>
  <c r="E22" i="50"/>
  <c r="E25" i="50"/>
  <c r="E26" i="50"/>
  <c r="E27" i="50"/>
  <c r="E28" i="50"/>
  <c r="E29" i="50"/>
  <c r="E30" i="50"/>
  <c r="E20" i="36"/>
  <c r="E21" i="36"/>
  <c r="E22" i="36"/>
  <c r="E23" i="36"/>
  <c r="E25" i="36"/>
  <c r="E27" i="36"/>
  <c r="E28" i="36"/>
  <c r="E29" i="36"/>
  <c r="E30" i="36"/>
  <c r="E31" i="36"/>
  <c r="E32" i="36"/>
  <c r="E33" i="36"/>
  <c r="E34" i="36"/>
  <c r="E35" i="36"/>
  <c r="E36" i="36"/>
  <c r="E45" i="36"/>
  <c r="E48" i="36"/>
  <c r="E19" i="35"/>
  <c r="E20" i="35"/>
  <c r="E22" i="35"/>
  <c r="E23" i="35"/>
  <c r="E25" i="35"/>
  <c r="E26" i="35"/>
  <c r="E27" i="35"/>
  <c r="E28" i="35"/>
  <c r="E29" i="35"/>
  <c r="E31" i="35"/>
  <c r="E32" i="35"/>
  <c r="E33" i="35"/>
  <c r="E35" i="35"/>
  <c r="E37" i="35"/>
  <c r="E39" i="35"/>
  <c r="E40" i="35"/>
  <c r="E42" i="35"/>
  <c r="E44" i="35"/>
  <c r="E45" i="35"/>
  <c r="E46" i="35"/>
  <c r="E47" i="35"/>
  <c r="E48" i="35"/>
  <c r="E49" i="35"/>
  <c r="E50" i="35"/>
  <c r="E51" i="35"/>
  <c r="E52" i="35"/>
  <c r="E53" i="35"/>
  <c r="E54" i="35"/>
  <c r="E55" i="35"/>
  <c r="E56" i="35"/>
  <c r="E59" i="35"/>
  <c r="E60" i="35"/>
  <c r="E61" i="35"/>
  <c r="E62" i="35"/>
  <c r="E64" i="35"/>
  <c r="E67" i="35"/>
  <c r="E68" i="35"/>
  <c r="E71" i="35"/>
  <c r="E72" i="35"/>
  <c r="N75" i="35"/>
  <c r="P75" i="35"/>
  <c r="P76" i="35"/>
  <c r="M76" i="35"/>
  <c r="N76" i="35"/>
  <c r="O76" i="35"/>
  <c r="A73" i="35"/>
  <c r="A27" i="51"/>
  <c r="C14" i="51"/>
  <c r="D14" i="51"/>
  <c r="E14" i="51"/>
  <c r="F14" i="51"/>
  <c r="G14" i="51"/>
  <c r="H14" i="51"/>
  <c r="I14" i="51"/>
  <c r="J14" i="51"/>
  <c r="K14" i="51"/>
  <c r="L14" i="51"/>
  <c r="M14" i="51"/>
  <c r="N14" i="51"/>
  <c r="O14" i="51"/>
  <c r="P14" i="51"/>
  <c r="A7" i="51"/>
  <c r="A6" i="51"/>
  <c r="A5" i="51"/>
  <c r="A4" i="51"/>
  <c r="C14" i="50"/>
  <c r="D14" i="50"/>
  <c r="E14" i="50"/>
  <c r="F14" i="50"/>
  <c r="G14" i="50"/>
  <c r="H14" i="50"/>
  <c r="I14" i="50"/>
  <c r="J14" i="50"/>
  <c r="K14" i="50"/>
  <c r="L14" i="50"/>
  <c r="M14" i="50"/>
  <c r="N14" i="50"/>
  <c r="O14" i="50"/>
  <c r="P14" i="50"/>
  <c r="A7" i="50"/>
  <c r="A6" i="50"/>
  <c r="A5" i="50"/>
  <c r="A4" i="50"/>
  <c r="A61" i="35"/>
  <c r="A35" i="35"/>
  <c r="A38" i="35"/>
  <c r="A41" i="35"/>
  <c r="A46" i="35"/>
  <c r="A50" i="35"/>
  <c r="A53" i="35"/>
  <c r="A56" i="35"/>
  <c r="C14" i="49"/>
  <c r="D14" i="49"/>
  <c r="E14" i="49"/>
  <c r="F14" i="49"/>
  <c r="G14" i="49"/>
  <c r="H14" i="49"/>
  <c r="I14" i="49"/>
  <c r="J14" i="49"/>
  <c r="K14" i="49"/>
  <c r="L14" i="49"/>
  <c r="M14" i="49"/>
  <c r="N14" i="49"/>
  <c r="O14" i="49"/>
  <c r="P14" i="49"/>
  <c r="A7" i="49"/>
  <c r="A6" i="49"/>
  <c r="A5" i="49"/>
  <c r="A4" i="49"/>
  <c r="C14" i="47"/>
  <c r="D14" i="47"/>
  <c r="E14" i="47"/>
  <c r="F14" i="47"/>
  <c r="G14" i="47"/>
  <c r="H14" i="47"/>
  <c r="I14" i="47"/>
  <c r="J14" i="47"/>
  <c r="K14" i="47"/>
  <c r="L14" i="47"/>
  <c r="M14" i="47"/>
  <c r="N14" i="47"/>
  <c r="O14" i="47"/>
  <c r="P14" i="47"/>
  <c r="A7" i="47"/>
  <c r="A6" i="47"/>
  <c r="A5" i="47"/>
  <c r="A4" i="47"/>
  <c r="A25" i="38"/>
  <c r="A26" i="38"/>
  <c r="A18" i="35"/>
  <c r="A26" i="35"/>
  <c r="A7" i="42"/>
  <c r="A7" i="36"/>
  <c r="A7" i="35"/>
  <c r="A7" i="25"/>
  <c r="A13" i="1"/>
  <c r="A14" i="1"/>
  <c r="A12" i="1"/>
  <c r="A16" i="20"/>
  <c r="A17" i="20"/>
  <c r="A18" i="20"/>
  <c r="A19" i="20"/>
  <c r="A18" i="36"/>
  <c r="A19" i="36"/>
  <c r="A20" i="36"/>
  <c r="A21" i="36"/>
  <c r="A28" i="36"/>
  <c r="A31" i="36"/>
  <c r="A36" i="36"/>
  <c r="A48" i="36"/>
  <c r="N81" i="35"/>
  <c r="N78" i="25"/>
  <c r="C14" i="42"/>
  <c r="D14" i="42"/>
  <c r="E14" i="42"/>
  <c r="F14" i="42"/>
  <c r="G14" i="42"/>
  <c r="H14" i="42"/>
  <c r="I14" i="42"/>
  <c r="J14" i="42"/>
  <c r="K14" i="42"/>
  <c r="L14" i="42"/>
  <c r="M14" i="42"/>
  <c r="N14" i="42"/>
  <c r="O14" i="42"/>
  <c r="P14" i="42"/>
  <c r="A6" i="42"/>
  <c r="A5" i="42"/>
  <c r="A4" i="42"/>
  <c r="A18" i="38"/>
  <c r="A23" i="38"/>
  <c r="C14" i="38"/>
  <c r="D14" i="38"/>
  <c r="E14" i="38"/>
  <c r="F14" i="38"/>
  <c r="G14" i="38"/>
  <c r="H14" i="38"/>
  <c r="I14" i="38"/>
  <c r="J14" i="38"/>
  <c r="K14" i="38"/>
  <c r="L14" i="38"/>
  <c r="M14" i="38"/>
  <c r="N14" i="38"/>
  <c r="O14" i="38"/>
  <c r="P14" i="38"/>
  <c r="A6" i="38"/>
  <c r="A5" i="38"/>
  <c r="A4" i="38"/>
  <c r="C14" i="36"/>
  <c r="D14" i="36"/>
  <c r="E14" i="36"/>
  <c r="F14" i="36"/>
  <c r="G14" i="36"/>
  <c r="H14" i="36"/>
  <c r="I14" i="36"/>
  <c r="J14" i="36"/>
  <c r="K14" i="36"/>
  <c r="L14" i="36"/>
  <c r="M14" i="36"/>
  <c r="N14" i="36"/>
  <c r="O14" i="36"/>
  <c r="P14" i="36"/>
  <c r="A6" i="36"/>
  <c r="A5" i="36"/>
  <c r="A4" i="36"/>
  <c r="N80" i="35"/>
  <c r="D80" i="35"/>
  <c r="C14" i="35"/>
  <c r="D14" i="35"/>
  <c r="E14" i="35"/>
  <c r="F14" i="35"/>
  <c r="G14" i="35"/>
  <c r="H14" i="35"/>
  <c r="I14" i="35"/>
  <c r="J14" i="35"/>
  <c r="K14" i="35"/>
  <c r="L14" i="35"/>
  <c r="M14" i="35"/>
  <c r="N14" i="35"/>
  <c r="O14" i="35"/>
  <c r="P14" i="35"/>
  <c r="L9" i="35"/>
  <c r="A6" i="35"/>
  <c r="A5" i="35"/>
  <c r="A4" i="35"/>
  <c r="N77" i="25"/>
  <c r="D77" i="25"/>
  <c r="C14" i="25"/>
  <c r="D14" i="25"/>
  <c r="E14" i="25"/>
  <c r="F14" i="25"/>
  <c r="G14" i="25"/>
  <c r="H14" i="25"/>
  <c r="I14" i="25"/>
  <c r="J14" i="25"/>
  <c r="K14" i="25"/>
  <c r="L14" i="25"/>
  <c r="M14" i="25"/>
  <c r="N14" i="25"/>
  <c r="O14" i="25"/>
  <c r="P14" i="25"/>
  <c r="L9" i="25"/>
  <c r="A6" i="25"/>
  <c r="A5" i="25"/>
  <c r="A4" i="25"/>
  <c r="A28" i="38"/>
</calcChain>
</file>

<file path=xl/sharedStrings.xml><?xml version="1.0" encoding="utf-8"?>
<sst xmlns="http://schemas.openxmlformats.org/spreadsheetml/2006/main" count="1247" uniqueCount="423">
  <si>
    <t>Vispārējie būvdarbi</t>
  </si>
  <si>
    <t>APSTIPRINU</t>
  </si>
  <si>
    <t>Z.v.</t>
  </si>
  <si>
    <t>Objekta nosaukums</t>
  </si>
  <si>
    <t xml:space="preserve"> Kopsavilkuma aprēķins pa darbu veidiem  Nr.1</t>
  </si>
  <si>
    <t xml:space="preserve"> </t>
  </si>
  <si>
    <t xml:space="preserve"> Par kopējo summu, </t>
  </si>
  <si>
    <t>Nr.                        p.k.</t>
  </si>
  <si>
    <t>Kods, tāmes Nr.</t>
  </si>
  <si>
    <t>Darbu veids</t>
  </si>
  <si>
    <t>Tai skaitā</t>
  </si>
  <si>
    <t xml:space="preserve">Darb-ietilpība (c/h)  </t>
  </si>
  <si>
    <t>Kopā:</t>
  </si>
  <si>
    <t>t.sk.darba aizsardzība</t>
  </si>
  <si>
    <t>Kods</t>
  </si>
  <si>
    <t>Darba nosaukums</t>
  </si>
  <si>
    <t>Vienības izmaksas</t>
  </si>
  <si>
    <t>Kopā uz visu apjomu</t>
  </si>
  <si>
    <t>k-ts</t>
  </si>
  <si>
    <t>1-1</t>
  </si>
  <si>
    <t>Nr. p. k.</t>
  </si>
  <si>
    <t>Mērvienība</t>
  </si>
  <si>
    <t>Daudzums</t>
  </si>
  <si>
    <t>Materiāli bez PVN</t>
  </si>
  <si>
    <t>Darbs bez soc.nod.</t>
  </si>
  <si>
    <t>Mehānismi bez PVN</t>
  </si>
  <si>
    <t>laika norma, c/h</t>
  </si>
  <si>
    <t>darbietilp., c/h</t>
  </si>
  <si>
    <t>KOPĀ:</t>
  </si>
  <si>
    <t>Materiālu, grunts apmaiņas un būvgružu transporta izdevumi</t>
  </si>
  <si>
    <t>Sastādīja:</t>
  </si>
  <si>
    <t>Pārbaudīja:</t>
  </si>
  <si>
    <t xml:space="preserve">  (paraksts un tā atšifrējums, datums)</t>
  </si>
  <si>
    <t>Lokālā tāme Nr. 1-1</t>
  </si>
  <si>
    <t>Ārējās stūra šinas ar sieta pagarinājumu</t>
  </si>
  <si>
    <t>obj.</t>
  </si>
  <si>
    <t xml:space="preserve"> Kopējā darbietilpība, c/h:</t>
  </si>
  <si>
    <t>kg</t>
  </si>
  <si>
    <t>08-00000</t>
  </si>
  <si>
    <t>m</t>
  </si>
  <si>
    <t>_________________________________</t>
  </si>
  <si>
    <t>(pasūtītāja paraksts un tā atšifrējums)</t>
  </si>
  <si>
    <t>N.p.k.</t>
  </si>
  <si>
    <t xml:space="preserve">KOPĒJĀ LĪGUMCENA </t>
  </si>
  <si>
    <t>Pavisam būvniecības izmaksas</t>
  </si>
  <si>
    <t>13-00000</t>
  </si>
  <si>
    <t>03-00000</t>
  </si>
  <si>
    <t>gb</t>
  </si>
  <si>
    <t>Vispārējie būvdarbi;  Kopsavilkuma aprēķins pa darbu veidiem  Nr.1</t>
  </si>
  <si>
    <t>Pievienotās vērtības nodoklis (21 %)</t>
  </si>
  <si>
    <t xml:space="preserve">Sastādīja: </t>
  </si>
  <si>
    <t>(vārds, uzvārds, paraksts un datums)</t>
  </si>
  <si>
    <r>
      <t>m</t>
    </r>
    <r>
      <rPr>
        <vertAlign val="superscript"/>
        <sz val="10"/>
        <rFont val="Times New Roman"/>
        <family val="1"/>
        <charset val="186"/>
      </rPr>
      <t>2</t>
    </r>
  </si>
  <si>
    <r>
      <t>m</t>
    </r>
    <r>
      <rPr>
        <vertAlign val="superscript"/>
        <sz val="10"/>
        <rFont val="Times New Roman"/>
        <family val="1"/>
        <charset val="186"/>
      </rPr>
      <t>2</t>
    </r>
    <r>
      <rPr>
        <sz val="10"/>
        <rFont val="Arial"/>
        <family val="2"/>
        <charset val="186"/>
      </rPr>
      <t/>
    </r>
  </si>
  <si>
    <r>
      <t>m</t>
    </r>
    <r>
      <rPr>
        <vertAlign val="superscript"/>
        <sz val="10"/>
        <color indexed="8"/>
        <rFont val="Times New Roman"/>
        <family val="1"/>
      </rPr>
      <t>2</t>
    </r>
  </si>
  <si>
    <t>lig.c.</t>
  </si>
  <si>
    <t>Stūra profils ar sieta pagarinājumu</t>
  </si>
  <si>
    <t>Fasādes dekoratīvais apmetums</t>
  </si>
  <si>
    <t>Fasādes dekoratīvais krāsojums atbilstoši krāsu pasei</t>
  </si>
  <si>
    <t>mēn.</t>
  </si>
  <si>
    <t>Kopā bez PVN 21%</t>
  </si>
  <si>
    <t>02-00000</t>
  </si>
  <si>
    <t>Būvlaukums</t>
  </si>
  <si>
    <t>Žoga nomas izmaksas</t>
  </si>
  <si>
    <t>Inventārā žoga montāža-demontāža, vārtu izveidošana</t>
  </si>
  <si>
    <t>Būvlaukuma apsardze</t>
  </si>
  <si>
    <t>Pagaidu pieslēgums - elektroapgādei un ūdensapgādei</t>
  </si>
  <si>
    <t>Esošās ūdens novadīšanas joslas demontāža</t>
  </si>
  <si>
    <t>Esošo pamatu atrakšana</t>
  </si>
  <si>
    <t>Fasādes sastatņu montāža-demontāža</t>
  </si>
  <si>
    <t>Sastatņu nomas izmkasas</t>
  </si>
  <si>
    <t>Sastatņu aizsargsiets</t>
  </si>
  <si>
    <t>Fasādes vates iestrāde</t>
  </si>
  <si>
    <t>Ailu sānu malu dekoratīvais apmetums</t>
  </si>
  <si>
    <t>Ailu sānu malu dekoratīvais krāsojums atbilstoši krāsu pasei</t>
  </si>
  <si>
    <t>Ailu sānu malu apdare ar sietu iestrādātu līmjavas kārtā</t>
  </si>
  <si>
    <t>Būvtāfele un tās uzstādīšana</t>
  </si>
  <si>
    <t>21-00000</t>
  </si>
  <si>
    <t>1</t>
  </si>
  <si>
    <t>2</t>
  </si>
  <si>
    <t>darba samaksas likme, EUR/h</t>
  </si>
  <si>
    <t>darba alga, EUR</t>
  </si>
  <si>
    <t>materiālu cena, EUR</t>
  </si>
  <si>
    <t>mehānismi, EUR</t>
  </si>
  <si>
    <t>kopā, EUR</t>
  </si>
  <si>
    <t>summa, EUR</t>
  </si>
  <si>
    <t>Tāmes izmaksas, EUR</t>
  </si>
  <si>
    <r>
      <t>m</t>
    </r>
    <r>
      <rPr>
        <vertAlign val="superscript"/>
        <sz val="10"/>
        <color indexed="8"/>
        <rFont val="Times New Roman"/>
        <family val="1"/>
      </rPr>
      <t>2</t>
    </r>
  </si>
  <si>
    <t>Palīgmateriāli</t>
  </si>
  <si>
    <t>Tiešās izmaksas kopā, EUR:</t>
  </si>
  <si>
    <t>Jumta remonts un siltināšana</t>
  </si>
  <si>
    <t>Lokālā tāme Nr. 1-2</t>
  </si>
  <si>
    <t>Fasāde</t>
  </si>
  <si>
    <t>Esošās fasādes virsmas attīrīšana un gruntēša</t>
  </si>
  <si>
    <t>Fasādes apdare ar sietu iestrādātu līmjavas kārtā</t>
  </si>
  <si>
    <t>Skārda palodžu demontāža</t>
  </si>
  <si>
    <t>Šuve siltinājums-logu bloks (pašbriestošā lenta)</t>
  </si>
  <si>
    <t>Ailu sānu malu apdare ar siltumizolācijas materiālu, pieslēguma logu un durvju blokam hermetizācija</t>
  </si>
  <si>
    <t>Esošā aprīkojuma demontāža no fasādes un montāža pēc rekonstrukcijas darbu pabeigšanas (numura zīme, karoga turētājs, gaismekļi, sarunu iekārtas, kodatslēgas u.c.)</t>
  </si>
  <si>
    <t>lig.cena</t>
  </si>
  <si>
    <t>Cokols</t>
  </si>
  <si>
    <t>Pamatu un cokola virsmas attīrīšana, bojāto vietu nokalšana</t>
  </si>
  <si>
    <t>Pamatu un cokola virsmas izlīdzināšana ar hidrofobu javu, bojāto vietu remonts</t>
  </si>
  <si>
    <t>Pamatu siltumizolācijas slāņa iestrāde pielīmējot to ar bituma bāzes hidroizolāciju/līmi bez šķīdinātājiem</t>
  </si>
  <si>
    <t>Smilts ar piegādi</t>
  </si>
  <si>
    <t>Būvbedres aizbēršana veicot blietēšanu pa kārtām un daļēju grunts nomaiņu (50% apjomā)</t>
  </si>
  <si>
    <t>Liekās grunts izvesšana un utilizācija</t>
  </si>
  <si>
    <t>14-00000</t>
  </si>
  <si>
    <t>Lokālā tāme Nr. 1-4</t>
  </si>
  <si>
    <t>Būvlaukuma sagatavošanas darbi</t>
  </si>
  <si>
    <t>Strādnieku vagoniņa nomas izmaksas</t>
  </si>
  <si>
    <t>Noliktava konteinera nomas izmaksas</t>
  </si>
  <si>
    <t>WC apkalpošana un noma</t>
  </si>
  <si>
    <t>Sadzīves telpu piegāde un pieslēgums komunikācijām, aizvesšana pēc būvdarbu veikšanas</t>
  </si>
  <si>
    <t>k-ti</t>
  </si>
  <si>
    <t>Būvgružu savākšana un izvesšana (10m3 konteineri)</t>
  </si>
  <si>
    <t>reisi</t>
  </si>
  <si>
    <t>1-2</t>
  </si>
  <si>
    <t>1-3</t>
  </si>
  <si>
    <t>1-4</t>
  </si>
  <si>
    <t>1-5</t>
  </si>
  <si>
    <t>Pašizlīdzinošā sastāva iestrāde lievenī</t>
  </si>
  <si>
    <t>Fasādes siltināšana un apdare</t>
  </si>
  <si>
    <t>Tāmes izmaksas (EUR)</t>
  </si>
  <si>
    <t>darba alga (EUR)</t>
  </si>
  <si>
    <t>materiāli (EUR)</t>
  </si>
  <si>
    <t xml:space="preserve">mehā-nismi (EUR)   </t>
  </si>
  <si>
    <t>1.Vispārējie būvdarbi</t>
  </si>
  <si>
    <t>2.speciālie būvdarbi</t>
  </si>
  <si>
    <t>Lokālā tāme Nr. 1-5</t>
  </si>
  <si>
    <t>2-1</t>
  </si>
  <si>
    <t>2-2</t>
  </si>
  <si>
    <t>Lokālā tāme Nr. 2-1</t>
  </si>
  <si>
    <t>Objekta izmaksas              ( EUR )</t>
  </si>
  <si>
    <t>Būvlaukuma sagatavošana</t>
  </si>
  <si>
    <t>Fasādes siltināsana un apdare</t>
  </si>
  <si>
    <t xml:space="preserve">Pasūtītāja būvniecības koptāme </t>
  </si>
  <si>
    <t>Cokols, ārtelpu atbalsta sieniņas, ieejas mezgli</t>
  </si>
  <si>
    <t>Esošo lieveņu betona virsmas un pakāpienu attīrīšana un gruntēšana</t>
  </si>
  <si>
    <t>Esošo durvju un logu bloku demontāža</t>
  </si>
  <si>
    <t>Durvju un logu bloku montāža</t>
  </si>
  <si>
    <t>Fasādes virsmas izlīdzināšana ar līmjavu, izdrupušo vietu remonts veicot bojāto ķieģeļu nomaiņu, izdrupuma vietu aizpildi ar javu un papildus sieta slāņa iestrādi</t>
  </si>
  <si>
    <t>Apkures siltķermeņu demontāža, jaunu montāža uzstādot termoregulējošos ventiļus</t>
  </si>
  <si>
    <t>Virspamata zonas  sieniņu novilkšana ar līmjavu un sieta iestrāde</t>
  </si>
  <si>
    <t>Cokola  dekoratīvais apmetums</t>
  </si>
  <si>
    <t>Cokola un  krāsojums atbilstoši krāsu pasei</t>
  </si>
  <si>
    <t>Pagaidu nojumes pie ieejām izgatavotas no koka un finiera.</t>
  </si>
  <si>
    <t>Ugunsdzēsēju stends, tā uzstādīšana</t>
  </si>
  <si>
    <t>gab.</t>
  </si>
  <si>
    <t>Objekta nosaukums: Energoefektivitātes paaugstināšana dzīvojamai mājai</t>
  </si>
  <si>
    <t>kompl.</t>
  </si>
  <si>
    <t>termostata galva (mehāniskā ar ciparu iedaļām, 2cauruļu sistēmām)</t>
  </si>
  <si>
    <t>Automātiskais atgaisotājs (pēdējā stāva radiatoriem)</t>
  </si>
  <si>
    <t>Cauruļu veidgabali, stiprinājumi, saskrūves u.c. palīgmateriāli</t>
  </si>
  <si>
    <t>Ēkas apkures maģistrāles.</t>
  </si>
  <si>
    <t>Izolācijas montāžas palīgmateriāli</t>
  </si>
  <si>
    <t>Lūkas</t>
  </si>
  <si>
    <t>Cauruļvada stiprinājumi</t>
  </si>
  <si>
    <t>Ugunsdrošas putas vai hermētiķis</t>
  </si>
  <si>
    <t>Komunikāciju šahtu atvēršana/aizvēršana</t>
  </si>
  <si>
    <t>Stāvvadu zemēšana</t>
  </si>
  <si>
    <t>Esošo cauruļvadu demontaža</t>
  </si>
  <si>
    <t>kompl</t>
  </si>
  <si>
    <t>m2</t>
  </si>
  <si>
    <t>vieta</t>
  </si>
  <si>
    <t>Ūdensvads un kanalizācija</t>
  </si>
  <si>
    <t>Ū1  sistēma</t>
  </si>
  <si>
    <t>T3, T4 sistēmas</t>
  </si>
  <si>
    <t>17-00000</t>
  </si>
  <si>
    <t>Lietus ūdens novadsistēmas demontāža</t>
  </si>
  <si>
    <t>Jumta dzegas apdares koka dēļu demontāža</t>
  </si>
  <si>
    <t>Bēniņu pārseguma attīrīšana</t>
  </si>
  <si>
    <t>Koka konstrukciju nostiprināšana un remonts</t>
  </si>
  <si>
    <t>m3</t>
  </si>
  <si>
    <t>palīgmateriāli</t>
  </si>
  <si>
    <t>Jumta norobežojošās un sniega aizsargbarjeras uzstādīšana</t>
  </si>
  <si>
    <t>Jaunas jumta dzegas apdares izveidošana no koka dēļiem, krāsotiem</t>
  </si>
  <si>
    <t>Laipu izbūve bēniņos</t>
  </si>
  <si>
    <t>Lietus ūdens novadsistēmas uzstādīšana</t>
  </si>
  <si>
    <t xml:space="preserve">m </t>
  </si>
  <si>
    <t>gab</t>
  </si>
  <si>
    <t>Jumta lūkas uzstādīšana</t>
  </si>
  <si>
    <t xml:space="preserve">Esošo azbesta cementa lokšņu jumta segumu ar latojumu demontāža </t>
  </si>
  <si>
    <t>Pretkondensāta plēves iesegšana pa spārēm, nodrošinot vēdspraugu</t>
  </si>
  <si>
    <t>Bezazbesta šīfera ierīkošana</t>
  </si>
  <si>
    <t>Latojums ierīkošana</t>
  </si>
  <si>
    <t>Betona jumta tīrīšana, rūpīga piesūcināšana virsmas ar ūdeni</t>
  </si>
  <si>
    <t>Betona jumta laukuma apstrāde ar Skrepa M600 sauso injekciju maisījumu (Penetron)</t>
  </si>
  <si>
    <t>Betona jumta laukuma apstrāde ar dziļi impregnējamo hidroizolācijas materiālu Penetron</t>
  </si>
  <si>
    <t>Stiklašķiedras sieta iestrāde līmjavās kartā</t>
  </si>
  <si>
    <t>PVC armēti stūri ar sietu</t>
  </si>
  <si>
    <t>tek.m</t>
  </si>
  <si>
    <t>Dekoratīvais apmetuma uzklāšana</t>
  </si>
  <si>
    <t>Griestu krāsošana</t>
  </si>
  <si>
    <t>Pieslēgums pie sienas</t>
  </si>
  <si>
    <t xml:space="preserve"> PLAKANĀ JUMTA REMONTS VIRS IEEJAS </t>
  </si>
  <si>
    <t>3</t>
  </si>
  <si>
    <t>4</t>
  </si>
  <si>
    <t>09-00000</t>
  </si>
  <si>
    <t>Čuguna radiatoru demontāža</t>
  </si>
  <si>
    <t>Cauruļvadu demontāža</t>
  </si>
  <si>
    <t>Objekta adrese:  Lāčplēša iela 17, Jelgava, LV-3002, KAD.NR.09000270187001</t>
  </si>
  <si>
    <t>Būves nosaukums:  Daudzdzīvokļu ēka</t>
  </si>
  <si>
    <t xml:space="preserve">Stūra profils ar sieta pagarinājumu </t>
  </si>
  <si>
    <t>Palodžu izgatavošana un montāža krāsots skārds</t>
  </si>
  <si>
    <t xml:space="preserve">Bēniņu pārseguma siltināšana  b=300mm </t>
  </si>
  <si>
    <t>5</t>
  </si>
  <si>
    <t>6</t>
  </si>
  <si>
    <t>7</t>
  </si>
  <si>
    <t>8</t>
  </si>
  <si>
    <t>9</t>
  </si>
  <si>
    <t>Balkonu apdare ar sietu iestrādātu līmjavas kārtā</t>
  </si>
  <si>
    <t xml:space="preserve">Balkona margu attīrīšana no rūsas, gruntēšana, krāsošana </t>
  </si>
  <si>
    <t>Balkona dekoratīvais krāsojums atbilstoši krāsu pasei</t>
  </si>
  <si>
    <t>Balkona margu apšūšana</t>
  </si>
  <si>
    <t>Balkonu laukumu slīpuma izveide</t>
  </si>
  <si>
    <t>Hidroizolacijas ierīkošana</t>
  </si>
  <si>
    <t>Masa grīdu izlīdzināšanai</t>
  </si>
  <si>
    <t>Valcprofila ierīkošana</t>
  </si>
  <si>
    <t>12-00000</t>
  </si>
  <si>
    <t>10</t>
  </si>
  <si>
    <t>11</t>
  </si>
  <si>
    <t>12</t>
  </si>
  <si>
    <t>13</t>
  </si>
  <si>
    <t>14</t>
  </si>
  <si>
    <t>Lokālā tāme Nr. 2-2</t>
  </si>
  <si>
    <t>14-00001</t>
  </si>
  <si>
    <t>Betona reņu ierīkošana</t>
  </si>
  <si>
    <t>Iekšējā apdare</t>
  </si>
  <si>
    <t>Lokālā tāme Nr. 1-6</t>
  </si>
  <si>
    <t>Jaunu PVC konstrukcijas logu  bloku montāža, veicot ailas hermetizācijas lentu montāžu  (jauno logu konstrukcijas kopējā U≤1,1 (W/m2 K))</t>
  </si>
  <si>
    <t>L-1 logu bloks (1440x1300)</t>
  </si>
  <si>
    <t>L-2 logu bloks (1960x1300)</t>
  </si>
  <si>
    <t>L-3 logu bloks (1310x1300)</t>
  </si>
  <si>
    <t>L-4 logu bloks ar balkona durvīm (2090x2100)</t>
  </si>
  <si>
    <t>L-5 logu bloks ar balkona durvīm (2090x2100)</t>
  </si>
  <si>
    <t>L-6 logu bloks (2250x700)</t>
  </si>
  <si>
    <t>L-7 logu bloks (900x600)</t>
  </si>
  <si>
    <t>L-8 logu bloks (500x600)</t>
  </si>
  <si>
    <t>10-00000</t>
  </si>
  <si>
    <t>Sienu apdares atjaunošana pēc radiatoru, cauruļu demontāžas un to montāžas</t>
  </si>
  <si>
    <t>t.m.</t>
  </si>
  <si>
    <t xml:space="preserve">Iekšējo ailu apmetuma atjaunošana </t>
  </si>
  <si>
    <t>Iekšējo ailu gruntēšana un špaktelēšana</t>
  </si>
  <si>
    <t xml:space="preserve">Iekšējo ailu krāsošana ar lateksa krāsām </t>
  </si>
  <si>
    <t>l</t>
  </si>
  <si>
    <t>Loga aiļu apdare</t>
  </si>
  <si>
    <t>Iekšējo palodžu montaža b=350</t>
  </si>
  <si>
    <t>Sarga konteinera nomas izmaksas</t>
  </si>
  <si>
    <t>1-6</t>
  </si>
  <si>
    <t>1-7</t>
  </si>
  <si>
    <t>Pagraba griestu siltināšana</t>
  </si>
  <si>
    <t>Vates iestrāde pagraba griestos</t>
  </si>
  <si>
    <t>Virsmas attīrīšana un gruntēša</t>
  </si>
  <si>
    <t>Apdare ar sietu iestrādātu līmjavas kārtā</t>
  </si>
  <si>
    <t>Dekoratīvais apmetums</t>
  </si>
  <si>
    <t>Lokālā tāme Nr. 1-7</t>
  </si>
  <si>
    <t>Pagraba griestu siltinašana</t>
  </si>
  <si>
    <t xml:space="preserve">Dekoratīvais krāsojums </t>
  </si>
  <si>
    <t>Lokālā tāme Nr. 1-3</t>
  </si>
  <si>
    <t>Ūdensvads</t>
  </si>
  <si>
    <t xml:space="preserve"> Kokmateriāli </t>
  </si>
  <si>
    <t>Pret degšanu un pūšanu apstrādāts kokmateriāls</t>
  </si>
  <si>
    <t>Naglas</t>
  </si>
  <si>
    <t>Bezazbesta šīferis Eternit vai ekvivalents</t>
  </si>
  <si>
    <t>Palīgmateriali</t>
  </si>
  <si>
    <t>Kokmateriāli</t>
  </si>
  <si>
    <t>Kokmaterials</t>
  </si>
  <si>
    <t>ISOVER FS30 minerālvate vai ekvivalents (λ≤0,037W/mK) b=150mm</t>
  </si>
  <si>
    <t>Dziļumgrunts vincents tifgrunt vai ekvivalents</t>
  </si>
  <si>
    <t>Līmjava SAKRET BAK vai ekvivalents</t>
  </si>
  <si>
    <t xml:space="preserve">Dībeļi wkret-met 10x200mm vai ekvivalents </t>
  </si>
  <si>
    <t>Siets dzeltens, 160g vai ekvivalents</t>
  </si>
  <si>
    <t>Zemapmetuma grunts SAKRET PG vai ekvivalents</t>
  </si>
  <si>
    <t>Apmetums SAKRET SBP vai ekvivalents</t>
  </si>
  <si>
    <t>Gunts krāsa Sadolin Sando Base vai ekvivalents</t>
  </si>
  <si>
    <t>Krāsa Sadolin Sando F vai ekvivalents</t>
  </si>
  <si>
    <t>Tērauda radiators, tips - ar sānu pieslēgumu, komplektā - korķis, atgaisošanas ventilis, stiprinājumi 22-500-1000 Purmo compact vai ekvivalents</t>
  </si>
  <si>
    <t>Tērauda radiators, tips - ar sānu pieslēgumu, komplektā - korķis, atgaisošanas ventilis, stiprinājumi 22-500-1200 Purmo compact vai ekvivalents</t>
  </si>
  <si>
    <t>Tērauda radiators, tips - ar sānu pieslēgumu, komplektā - korķis, atgaisošanas ventilis, stiprinājumi 22-500-1400 Purmo compact vai ekvivalents</t>
  </si>
  <si>
    <t>Tērauda radiators, tips - ar sānu pieslēgumu, komplektā - korķis, atgaisošanas ventilis, stiprinājumi 22-500-600 Purmo compact vai ekvivalents</t>
  </si>
  <si>
    <t>Tērauda radiators, tips - ar sānu pieslēgumu, komplektā - korķis, atgaisošanas ventilis, stiprinājumi 22-500-800 Purmo compact vai ekvivalents</t>
  </si>
  <si>
    <t>Tērauda radiators, tips - ar sānu pieslēgumu, komplektā - korķis, atgaisošanas ventilis, stiprinājumi 22-900-1200 Purmo compact vai ekvivalents</t>
  </si>
  <si>
    <t>Noslēgventilis (tauriņveida) DN15 (Ø1/2'')</t>
  </si>
  <si>
    <t>Termostatventilis divcauruļu sistēmām DN15 (Ø1/2'')</t>
  </si>
  <si>
    <t>Balansēšanas vārsts DN 15; Kvs=0,23m³/st.</t>
  </si>
  <si>
    <t>Balansēšanas vārsts DN 15; Kvs=0,63m³/st.</t>
  </si>
  <si>
    <t>Noslēgventilis DN15 (Ø1/2'')</t>
  </si>
  <si>
    <t>Noslēgventilis DN20 (Ø3/4'')</t>
  </si>
  <si>
    <t>Noslēgventilis DN32</t>
  </si>
  <si>
    <t>Noslēgventilis DN50</t>
  </si>
  <si>
    <t>Noslēgventilis izlaidei DN20</t>
  </si>
  <si>
    <t>Minerālvates izolācijas čaula, ar alum. atstarojošo slāni; s=50mm 21 (λ≤0,045W/mK) Paroc vai ekvivalents</t>
  </si>
  <si>
    <t>Minerālvates izolācijas čaula, ar alum. atstarojošo slāni; s=50mm 27 (λ≤0,045W/mK) Paroc vai ekvivalents</t>
  </si>
  <si>
    <t>Minerālvates izolācijas čaula, ar alum. atstarojošo slāni; s=50mm 34 (λ≤0,045W/mK) Paroc vai ekvivalents</t>
  </si>
  <si>
    <t>Minerālvates izolācijas čaula, ar alum. atstarojošo slāni; s=50mm 42 (λ≤0,045W/mK) Paroc vai ekvivalents</t>
  </si>
  <si>
    <t>Minerālvates izolācijas čaula, ar alum. atstarojošo slāni; s=50mm 48 (λ≤0,045W/mK) Paroc vai ekvivalents</t>
  </si>
  <si>
    <t>Minerālvates izolācijas čaula, ar alum. atstarojošo slāni; s=50mm 60 (λ≤0,045W/mK) Paroc vai ekvivalents</t>
  </si>
  <si>
    <t>Plastmasas PP-R/Al Fusiotherm Stabi SDR 7.4 caurule Ø40x5.5 vai ekvivalents</t>
  </si>
  <si>
    <t>Plastmasas PP-R/Al Fusiotherm Stabi SDR 7.4 caurule Ø32x4.5 vai ekvivalents</t>
  </si>
  <si>
    <t>Plastmasas PP-R/Al Fusiotherm Stabi SDR 7.4 caurule Ø25x2.5 vai ekvivalents</t>
  </si>
  <si>
    <t>Plastmasas PP-R/Al Fusiotherm Stabi SDR 7.4 caurules veidgabali vai ekvivalents</t>
  </si>
  <si>
    <t>Unipipe kompozītcaurule Ø20×2.25 ar veidgabaliem vai ekvivalents</t>
  </si>
  <si>
    <t>Unipipe kompozītcaurule Ø25×2.5 ar veidgabaliem vai ekvivalents</t>
  </si>
  <si>
    <t>Izolācija Armacell TUBOLIT DG TL-22/9-DG, grūti degoša vai ekvivalents</t>
  </si>
  <si>
    <t>Izolācija Armacell TUBOLIT DG TL-28/9-DG, grūti degoša vai ekvivalents</t>
  </si>
  <si>
    <t>Izolācija Armacell TUBOLIT DG TL-35/9-DG, grūti degoša vai ekvivalents</t>
  </si>
  <si>
    <t>Lodveida krāns DN15</t>
  </si>
  <si>
    <t>Lodveida krāns DN20</t>
  </si>
  <si>
    <t>Lodveida krāns DN25</t>
  </si>
  <si>
    <t>Lodveida krāns DN35</t>
  </si>
  <si>
    <t>Balansējošais vārsts DN15</t>
  </si>
  <si>
    <t>Izolācija Armacell TUBOLIT DG TL-40/9-DG, grūti degoša vai ekvivalents</t>
  </si>
  <si>
    <t>Grunts vincents tifgrunt vai ekvivalents</t>
  </si>
  <si>
    <t>Ģipsa apmetums Knauf rotband vai ekvivalents</t>
  </si>
  <si>
    <t>Sienu gruntēšana un apmešana (vincents tifgrunt, Knauf rotband vai ekvivalents)</t>
  </si>
  <si>
    <t>Vetonit LR vai ekvivalents</t>
  </si>
  <si>
    <t>Smilšpapīrs</t>
  </si>
  <si>
    <t>Grunts vincents betongrunt vai ekvivalents</t>
  </si>
  <si>
    <t>Ūdens emulsija  SADOLIN BINDO 7 vai ekvivalents</t>
  </si>
  <si>
    <t>Sienu špaktelēšana, slīpēšana (Vetonit LR vai ekvivalents)</t>
  </si>
  <si>
    <t>Sienu gruntēšana un krāsošana (Ūdens emulsija tonēta SADOLIN BINDO 7 vai ekvivalents)</t>
  </si>
  <si>
    <t>Putupolistirols Tenapors supra EPS-120 vai ekvivalents λ≤0,041W/mK b=150mm</t>
  </si>
  <si>
    <t>Līmjava SAKRET BAK vai ekvivalentsLīmjava</t>
  </si>
  <si>
    <t>Bituma bāzes hidroizolāciju/līmi bez šķīdinātājiem TechnoNICOL vai ekvivalents</t>
  </si>
  <si>
    <t>Gunts krāsa HANSA SILICAT PRIMIER vai ekvivalents</t>
  </si>
  <si>
    <t>Tonēta cokola krāsa HANSA SOKKEL vai ekvivalents</t>
  </si>
  <si>
    <t>Epasit mineral dicht ds vai ekvivalents</t>
  </si>
  <si>
    <t xml:space="preserve">Dībeļi wkret-met 10x260mm vai ekvivalents </t>
  </si>
  <si>
    <t>Cokola profils ar lāseni 200mm</t>
  </si>
  <si>
    <t>Zemapmetuma grunts SAKRET PG</t>
  </si>
  <si>
    <t>Apmetums SAKRET SBP</t>
  </si>
  <si>
    <t>ISOVER FS30 minerālvate vai ekvivalents λ≤0,037W/mK b=200mm</t>
  </si>
  <si>
    <t>ISOVER FS30 minerālvate vai ekvivalents  λ≤0,037W/mK b=30mm</t>
  </si>
  <si>
    <t xml:space="preserve">Dībeļi wkret-met 10x70mm vai ekvivalents </t>
  </si>
  <si>
    <t>Vincents betongrunt vai ekvivalents</t>
  </si>
  <si>
    <t>Magnezīta loksnes 1200/2300/10mm vai ekvivalents</t>
  </si>
  <si>
    <t>ELKATEK SD 100 difūzplēve vai ekvivalents</t>
  </si>
  <si>
    <t>Minerālvate ISOVER KT 37 vai ekvivalents 200mm (λ ≤ 0.037 W/(m•k))</t>
  </si>
  <si>
    <t>Minerālvate ISOVER KT 37 vai ekvivalents 100mm (λ ≤ 0.037 W/(m•k))</t>
  </si>
  <si>
    <t>Skrepa M600 vai ekvivalents</t>
  </si>
  <si>
    <t>Penetron vai ekvivalents</t>
  </si>
  <si>
    <t>Krāsa tonēta Sadolin Sando F vai ekvivalents</t>
  </si>
  <si>
    <t>Notekrenes BORGA vai ekvivalents 100mm</t>
  </si>
  <si>
    <t>Notekcaurules BORGA vai ekvivalents 100mm</t>
  </si>
  <si>
    <t>Akmensvate Rockwool Spodrock 50 vai ekvivalents 50mm</t>
  </si>
  <si>
    <t>Lietus ūdens novadsistēmas uzstādīšana BORGA vai ekvivalents</t>
  </si>
  <si>
    <t>Valcprofils ruukki vai ekvivalents</t>
  </si>
  <si>
    <t>15</t>
  </si>
  <si>
    <t>Ventilācijas kanālu tīrīšana</t>
  </si>
  <si>
    <t>Skārda lāseņu ierīkošana balkoniem</t>
  </si>
  <si>
    <t>Drenējoša slāņa izveide</t>
  </si>
  <si>
    <t>Rupjas smilts</t>
  </si>
  <si>
    <t>Sagataves kartas uzveide</t>
  </si>
  <si>
    <t>31-00000</t>
  </si>
  <si>
    <t>Borta akmens montāža</t>
  </si>
  <si>
    <t>Bruģis 198x98x60</t>
  </si>
  <si>
    <t>Amortizējošā lenta</t>
  </si>
  <si>
    <t>Grants izsija 50mm</t>
  </si>
  <si>
    <t>Šķembas  frakcija 0-40 50mm</t>
  </si>
  <si>
    <t>Šķembas  frakcija 40-70 100mm</t>
  </si>
  <si>
    <t>Segumu demontāža ap ēku papildus 1.0 m platumā, lai nodrošinātu vietu cokola apdares darbu veikšanai (Skatīt skaidrojošo aprakstu COKOLS bilde Nr.1)</t>
  </si>
  <si>
    <t>Caurumu izkalšana caurulēm (skatīt AVK rasējumus)</t>
  </si>
  <si>
    <t>D-3 koka durvju bloks(1000x1950)</t>
  </si>
  <si>
    <t>D-2 terauda durvju bloks  (1000x2200)</t>
  </si>
  <si>
    <t>D-1 terauda durvju bloks  (1000x2200)</t>
  </si>
  <si>
    <t>Jaunu koka un tērauda durvju bloka uzstādīšana (ar Uw ≤ 1,6 W/(m2K))</t>
  </si>
  <si>
    <t>Sistēmas ieregulēšanas un balansēšanas darbi</t>
  </si>
  <si>
    <t>Lokālā tāme Nr. 1-8</t>
  </si>
  <si>
    <t>Durvju un logu aplīmēšana ar plēvi</t>
  </si>
  <si>
    <t>Plēve</t>
  </si>
  <si>
    <t>Līmlenta</t>
  </si>
  <si>
    <t>Kāpņu nosegšana ar plēvi</t>
  </si>
  <si>
    <t>Griestu mazgāšana</t>
  </si>
  <si>
    <t>Krīta seguma mazgāšana no sienas</t>
  </si>
  <si>
    <t>Griestu sagatavošana krāsošanai</t>
  </si>
  <si>
    <t>Špakteļķite</t>
  </si>
  <si>
    <t>Ūdens emulsija balta sadolin inetak 2 vai ekvivalents</t>
  </si>
  <si>
    <t>Dziļumgrunts vincents betongrunt vai ekvivalents</t>
  </si>
  <si>
    <t>Rotband vai ekvivalents</t>
  </si>
  <si>
    <t>Sienu sagatavošana krāsošanai</t>
  </si>
  <si>
    <t>Sienu krāsošana</t>
  </si>
  <si>
    <t>Ūdens emulsija tonēta sadolin bindo 3 vai ekvivalents</t>
  </si>
  <si>
    <t>Malas pie kāpnēm krāsošana</t>
  </si>
  <si>
    <t>Alkīda krāsa tonēta</t>
  </si>
  <si>
    <t>Kāpņu pakāpienu un laukumu krāsošana</t>
  </si>
  <si>
    <t xml:space="preserve">Margu attīrīšana no rūsas, gruntēšana, krāsošana </t>
  </si>
  <si>
    <t>Jaunu lenteru ierīkošana</t>
  </si>
  <si>
    <t>16</t>
  </si>
  <si>
    <t xml:space="preserve">Elektro skapju attīrīšana no rūsas, gruntēšana, krāsošana </t>
  </si>
  <si>
    <t>17</t>
  </si>
  <si>
    <t xml:space="preserve">Kāpņu uz jumta attīrīšana no rūsas, gruntēšana, krāsošana </t>
  </si>
  <si>
    <t>kapņu telpas kosmetiskais remonts</t>
  </si>
  <si>
    <t>Kapnu telpas kosmetiskais remonts</t>
  </si>
  <si>
    <t>1-8</t>
  </si>
  <si>
    <t>Bēniņu lūkas uzstādīšana LU-2 800x800</t>
  </si>
  <si>
    <t>Skursteņu jumtiņu ierīkošana</t>
  </si>
  <si>
    <t>Drošības barjeras bez sniega aiztures ierīkošana (Zn)</t>
  </si>
  <si>
    <t>18</t>
  </si>
  <si>
    <r>
      <t>m</t>
    </r>
    <r>
      <rPr>
        <vertAlign val="superscript"/>
        <sz val="10"/>
        <rFont val="Times New Roman"/>
        <family val="1"/>
      </rPr>
      <t>2</t>
    </r>
  </si>
  <si>
    <r>
      <t>m</t>
    </r>
    <r>
      <rPr>
        <vertAlign val="superscript"/>
        <sz val="10"/>
        <rFont val="Times New Roman"/>
        <family val="1"/>
      </rPr>
      <t>2</t>
    </r>
    <r>
      <rPr>
        <sz val="11"/>
        <color theme="1"/>
        <rFont val="Calibri"/>
        <family val="2"/>
        <charset val="186"/>
        <scheme val="minor"/>
      </rPr>
      <t/>
    </r>
  </si>
  <si>
    <r>
      <t>m</t>
    </r>
    <r>
      <rPr>
        <vertAlign val="superscript"/>
        <sz val="10"/>
        <rFont val="Times New Roman"/>
        <family val="1"/>
      </rPr>
      <t>3</t>
    </r>
    <r>
      <rPr>
        <sz val="10"/>
        <rFont val="Arial"/>
        <family val="2"/>
        <charset val="186"/>
      </rPr>
      <t/>
    </r>
  </si>
  <si>
    <r>
      <t>m</t>
    </r>
    <r>
      <rPr>
        <vertAlign val="superscript"/>
        <sz val="10"/>
        <rFont val="Times New Roman"/>
        <family val="1"/>
      </rPr>
      <t>3</t>
    </r>
  </si>
  <si>
    <t>2018. gada  _______. __________________</t>
  </si>
  <si>
    <t xml:space="preserve">Virsizdevumi </t>
  </si>
  <si>
    <t xml:space="preserve">Peļņa </t>
  </si>
  <si>
    <t>Tāme sastādīta 2018.gada tirgus cenās, pamatojoties uz Inventrizācijas lietu, Tehniskās apsekošanas atzinuma un Energosertifikātu</t>
  </si>
  <si>
    <t>Bruģēšanas darbi</t>
  </si>
  <si>
    <t>Alumīnija stūri</t>
  </si>
  <si>
    <t>Sienu izlīdzināšana (plakne)</t>
  </si>
  <si>
    <t>Divkomponentu nodilumizturīga  tonēta krāsa betonam</t>
  </si>
  <si>
    <t>Ēkas apkures sistēma</t>
  </si>
  <si>
    <t>Tērauda presējamā caurule DN 15 - ∅ 18x1.2</t>
  </si>
  <si>
    <t>Tērauda presējamā caurule DN 20 - ∅ 22x1.5</t>
  </si>
  <si>
    <t xml:space="preserve">Tērauda presējamā caurule DN 15 </t>
  </si>
  <si>
    <t>Tērauda presējamā caurule DN 20</t>
  </si>
  <si>
    <t xml:space="preserve">Tērauda presējamā caurule DN 25 </t>
  </si>
  <si>
    <t>Tērauda presējamā caurule DN 32</t>
  </si>
  <si>
    <t>Tērauda presējamā caurule DN 40</t>
  </si>
  <si>
    <t>Tērauda presējamā caurule DN 50</t>
  </si>
  <si>
    <t>Siltuma maksas sadalītāji (alokatori)</t>
  </si>
  <si>
    <t xml:space="preserve">Dvieļu žāvētājs ar veidgabaliem  </t>
  </si>
  <si>
    <t xml:space="preserve">Darba devēja sociālais nodoklis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</si>
</sst>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-;\-* #,##0.00_-;_-* &quot;-&quot;??_-;_-@_-"/>
    <numFmt numFmtId="164" formatCode="_-* #,##0\$_-;\-* #,##0\$_-;_-* &quot;-$&quot;_-;_-@_-"/>
    <numFmt numFmtId="165" formatCode="_-* #,##0.00\$_-;\-* #,##0.00\$_-;_-* \-??\$_-;_-@_-"/>
    <numFmt numFmtId="166" formatCode="_-* #,##0.00_-;\-* #,##0.00_-;_-* \-??_-;_-@_-"/>
    <numFmt numFmtId="167" formatCode="_(* #,##0.00_);_(* \(#,##0.00\);_(* \-??_);_(@_)"/>
    <numFmt numFmtId="168" formatCode="m&quot;ont&quot;h\ d&quot;, &quot;yyyy"/>
    <numFmt numFmtId="169" formatCode="_-* #,##0_-;\-* #,##0_-;_-* \-_-;_-@_-"/>
    <numFmt numFmtId="170" formatCode="#.00"/>
    <numFmt numFmtId="171" formatCode="#."/>
    <numFmt numFmtId="172" formatCode="&quot;See Note  &quot;#"/>
    <numFmt numFmtId="173" formatCode="_-\£* #,##0_-;&quot;-£&quot;* #,##0_-;_-\£* \-_-;_-@_-"/>
    <numFmt numFmtId="174" formatCode="_-\£* #,##0.00_-;&quot;-£&quot;* #,##0.00_-;_-\£* \-??_-;_-@_-"/>
    <numFmt numFmtId="175" formatCode="_-* #,##0.00\ _L_s_-;\-* #,##0.00\ _L_s_-;_-* \-??\ _L_s_-;_-@_-"/>
    <numFmt numFmtId="176" formatCode="&quot;Ls &quot;#,##0.00"/>
    <numFmt numFmtId="177" formatCode="#,##0.0"/>
    <numFmt numFmtId="178" formatCode="0.0"/>
  </numFmts>
  <fonts count="71"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"/>
      <color indexed="8"/>
      <name val="Courier New"/>
      <family val="3"/>
    </font>
    <font>
      <sz val="1"/>
      <color indexed="8"/>
      <name val="Courier New"/>
      <family val="3"/>
    </font>
    <font>
      <sz val="10"/>
      <name val="Baltica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b/>
      <sz val="1"/>
      <color indexed="8"/>
      <name val="Courier New"/>
      <family val="3"/>
    </font>
    <font>
      <b/>
      <sz val="1"/>
      <color indexed="8"/>
      <name val="Courier New"/>
      <family val="3"/>
    </font>
    <font>
      <b/>
      <sz val="18"/>
      <name val="ITCCenturyBookT"/>
    </font>
    <font>
      <b/>
      <sz val="14"/>
      <name val="ITCCenturyBookT"/>
    </font>
    <font>
      <sz val="14"/>
      <name val="ITCCenturyBookT"/>
    </font>
    <font>
      <sz val="11"/>
      <color indexed="62"/>
      <name val="Calibri"/>
      <family val="2"/>
      <charset val="186"/>
    </font>
    <font>
      <sz val="10"/>
      <name val="Arial Cyr"/>
      <family val="2"/>
      <charset val="204"/>
    </font>
    <font>
      <sz val="8"/>
      <name val="Tahoma"/>
      <family val="2"/>
      <charset val="186"/>
    </font>
    <font>
      <sz val="9"/>
      <name val="Tahoma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2"/>
      <name val="Courier New"/>
      <family val="3"/>
    </font>
    <font>
      <sz val="9.75"/>
      <name val="Arial"/>
      <family val="2"/>
      <charset val="186"/>
    </font>
    <font>
      <b/>
      <sz val="11"/>
      <color indexed="63"/>
      <name val="Calibri"/>
      <family val="2"/>
      <charset val="186"/>
    </font>
    <font>
      <sz val="9"/>
      <name val="TextBook"/>
    </font>
    <font>
      <b/>
      <sz val="18"/>
      <color indexed="56"/>
      <name val="Cambria"/>
      <family val="2"/>
      <charset val="186"/>
    </font>
    <font>
      <sz val="8"/>
      <name val="Arial"/>
      <family val="2"/>
      <charset val="186"/>
    </font>
    <font>
      <sz val="11"/>
      <color indexed="10"/>
      <name val="Calibri"/>
      <family val="2"/>
      <charset val="186"/>
    </font>
    <font>
      <i/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b/>
      <sz val="8"/>
      <name val="Times New Roman"/>
      <family val="1"/>
      <charset val="186"/>
    </font>
    <font>
      <sz val="10"/>
      <name val="Helv"/>
    </font>
    <font>
      <b/>
      <i/>
      <sz val="8"/>
      <name val="Times New Roman"/>
      <family val="1"/>
      <charset val="186"/>
    </font>
    <font>
      <sz val="8"/>
      <color indexed="10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color indexed="8"/>
      <name val="Times New Roman"/>
      <family val="1"/>
    </font>
    <font>
      <vertAlign val="superscript"/>
      <sz val="10"/>
      <color indexed="8"/>
      <name val="Times New Roman"/>
      <family val="1"/>
    </font>
    <font>
      <sz val="10"/>
      <color indexed="58"/>
      <name val="Times New Roman"/>
      <family val="1"/>
      <charset val="186"/>
    </font>
    <font>
      <sz val="10"/>
      <color indexed="14"/>
      <name val="Times New Roman"/>
      <family val="1"/>
      <charset val="186"/>
    </font>
    <font>
      <i/>
      <sz val="10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10"/>
      <color indexed="8"/>
      <name val="Times New Roman"/>
      <family val="1"/>
    </font>
    <font>
      <sz val="10"/>
      <color rgb="FFFF0000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9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color indexed="64"/>
      <name val="Times New Roman"/>
      <family val="1"/>
      <charset val="186"/>
    </font>
    <font>
      <sz val="10"/>
      <color indexed="64"/>
      <name val="Times New Roman"/>
      <family val="1"/>
      <charset val="186"/>
    </font>
    <font>
      <sz val="8"/>
      <color indexed="64"/>
      <name val="Times New Roman"/>
      <family val="1"/>
      <charset val="186"/>
    </font>
    <font>
      <sz val="10"/>
      <name val="Arial Baltic"/>
      <charset val="204"/>
    </font>
    <font>
      <sz val="10"/>
      <color indexed="10"/>
      <name val="Times New Roman"/>
      <family val="1"/>
      <charset val="186"/>
    </font>
    <font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vertAlign val="superscript"/>
      <sz val="10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15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24"/>
      </patternFill>
    </fill>
    <fill>
      <patternFill patternType="solid">
        <fgColor indexed="55"/>
        <bgColor indexed="23"/>
      </patternFill>
    </fill>
    <fill>
      <patternFill patternType="solid">
        <fgColor indexed="24"/>
        <bgColor indexed="22"/>
      </patternFill>
    </fill>
    <fill>
      <patternFill patternType="solid">
        <fgColor indexed="41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58"/>
        <bgColor indexed="59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</borders>
  <cellStyleXfs count="98">
    <xf numFmtId="0" fontId="0" fillId="0" borderId="0"/>
    <xf numFmtId="0" fontId="3" fillId="0" borderId="0"/>
    <xf numFmtId="0" fontId="37" fillId="0" borderId="0"/>
    <xf numFmtId="0" fontId="37" fillId="0" borderId="0"/>
    <xf numFmtId="0" fontId="3" fillId="0" borderId="0"/>
    <xf numFmtId="0" fontId="37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164" fontId="37" fillId="0" borderId="0" applyFill="0" applyBorder="0" applyAlignment="0" applyProtection="0"/>
    <xf numFmtId="165" fontId="37" fillId="0" borderId="0" applyFill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166" fontId="37" fillId="0" borderId="0" applyFill="0" applyBorder="0" applyAlignment="0" applyProtection="0"/>
    <xf numFmtId="166" fontId="37" fillId="0" borderId="0" applyFill="0" applyBorder="0" applyAlignment="0" applyProtection="0"/>
    <xf numFmtId="167" fontId="37" fillId="0" borderId="0" applyFill="0" applyBorder="0" applyAlignment="0" applyProtection="0"/>
    <xf numFmtId="0" fontId="3" fillId="0" borderId="3">
      <alignment textRotation="90"/>
    </xf>
    <xf numFmtId="0" fontId="3" fillId="0" borderId="3">
      <alignment textRotation="90"/>
    </xf>
    <xf numFmtId="168" fontId="9" fillId="0" borderId="0">
      <protection locked="0"/>
    </xf>
    <xf numFmtId="168" fontId="10" fillId="0" borderId="0">
      <protection locked="0"/>
    </xf>
    <xf numFmtId="169" fontId="37" fillId="0" borderId="0" applyFill="0" applyBorder="0" applyAlignment="0" applyProtection="0"/>
    <xf numFmtId="166" fontId="37" fillId="0" borderId="0" applyFill="0" applyBorder="0" applyAlignment="0" applyProtection="0"/>
    <xf numFmtId="0" fontId="11" fillId="0" borderId="0" applyNumberFormat="0"/>
    <xf numFmtId="0" fontId="12" fillId="0" borderId="0" applyNumberFormat="0" applyFill="0" applyBorder="0" applyAlignment="0" applyProtection="0"/>
    <xf numFmtId="170" fontId="9" fillId="0" borderId="0">
      <protection locked="0"/>
    </xf>
    <xf numFmtId="170" fontId="10" fillId="0" borderId="0">
      <protection locked="0"/>
    </xf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171" fontId="17" fillId="0" borderId="0">
      <protection locked="0"/>
    </xf>
    <xf numFmtId="171" fontId="18" fillId="0" borderId="0">
      <protection locked="0"/>
    </xf>
    <xf numFmtId="171" fontId="17" fillId="0" borderId="0">
      <protection locked="0"/>
    </xf>
    <xf numFmtId="171" fontId="18" fillId="0" borderId="0">
      <protection locked="0"/>
    </xf>
    <xf numFmtId="0" fontId="19" fillId="22" borderId="0"/>
    <xf numFmtId="0" fontId="20" fillId="23" borderId="0"/>
    <xf numFmtId="0" fontId="21" fillId="0" borderId="0"/>
    <xf numFmtId="0" fontId="23" fillId="0" borderId="0"/>
    <xf numFmtId="0" fontId="22" fillId="7" borderId="1" applyNumberFormat="0" applyAlignment="0" applyProtection="0"/>
    <xf numFmtId="0" fontId="24" fillId="0" borderId="7">
      <alignment vertical="center"/>
    </xf>
    <xf numFmtId="0" fontId="25" fillId="0" borderId="7">
      <alignment vertical="center"/>
    </xf>
    <xf numFmtId="0" fontId="26" fillId="0" borderId="8" applyNumberFormat="0" applyFill="0" applyAlignment="0" applyProtection="0"/>
    <xf numFmtId="0" fontId="27" fillId="24" borderId="0" applyNumberFormat="0" applyBorder="0" applyAlignment="0" applyProtection="0"/>
    <xf numFmtId="0" fontId="27" fillId="24" borderId="0" applyNumberFormat="0" applyBorder="0" applyAlignment="0" applyProtection="0"/>
    <xf numFmtId="0" fontId="37" fillId="0" borderId="0"/>
    <xf numFmtId="0" fontId="3" fillId="0" borderId="0"/>
    <xf numFmtId="0" fontId="37" fillId="0" borderId="0"/>
    <xf numFmtId="0" fontId="37" fillId="0" borderId="0"/>
    <xf numFmtId="0" fontId="37" fillId="0" borderId="0" applyNumberFormat="0" applyFill="0" applyBorder="0" applyAlignment="0" applyProtection="0"/>
    <xf numFmtId="0" fontId="37" fillId="0" borderId="0"/>
    <xf numFmtId="0" fontId="28" fillId="0" borderId="0"/>
    <xf numFmtId="0" fontId="2" fillId="0" borderId="0"/>
    <xf numFmtId="0" fontId="2" fillId="0" borderId="0"/>
    <xf numFmtId="0" fontId="41" fillId="0" borderId="0"/>
    <xf numFmtId="0" fontId="39" fillId="0" borderId="0"/>
    <xf numFmtId="0" fontId="44" fillId="0" borderId="0"/>
    <xf numFmtId="0" fontId="29" fillId="0" borderId="0" applyNumberFormat="0">
      <alignment horizontal="center"/>
    </xf>
    <xf numFmtId="0" fontId="30" fillId="20" borderId="9" applyNumberFormat="0" applyAlignment="0" applyProtection="0"/>
    <xf numFmtId="9" fontId="37" fillId="0" borderId="0" applyFill="0" applyBorder="0" applyAlignment="0" applyProtection="0"/>
    <xf numFmtId="0" fontId="31" fillId="0" borderId="0"/>
    <xf numFmtId="0" fontId="37" fillId="25" borderId="0"/>
    <xf numFmtId="0" fontId="3" fillId="0" borderId="0"/>
    <xf numFmtId="0" fontId="3" fillId="0" borderId="0"/>
    <xf numFmtId="0" fontId="32" fillId="0" borderId="0" applyNumberFormat="0" applyFill="0" applyBorder="0" applyAlignment="0" applyProtection="0"/>
    <xf numFmtId="171" fontId="9" fillId="0" borderId="10">
      <protection locked="0"/>
    </xf>
    <xf numFmtId="172" fontId="33" fillId="0" borderId="0">
      <alignment horizontal="left"/>
    </xf>
    <xf numFmtId="173" fontId="37" fillId="0" borderId="0" applyFill="0" applyBorder="0" applyAlignment="0" applyProtection="0"/>
    <xf numFmtId="174" fontId="37" fillId="0" borderId="0" applyFill="0" applyBorder="0" applyAlignment="0" applyProtection="0"/>
    <xf numFmtId="0" fontId="34" fillId="0" borderId="0" applyNumberFormat="0" applyFill="0" applyBorder="0" applyAlignment="0" applyProtection="0"/>
    <xf numFmtId="0" fontId="37" fillId="0" borderId="0"/>
    <xf numFmtId="175" fontId="37" fillId="0" borderId="0" applyFill="0" applyBorder="0" applyAlignment="0" applyProtection="0"/>
    <xf numFmtId="0" fontId="65" fillId="0" borderId="0"/>
    <xf numFmtId="0" fontId="2" fillId="0" borderId="0"/>
    <xf numFmtId="0" fontId="2" fillId="0" borderId="0"/>
  </cellStyleXfs>
  <cellXfs count="431">
    <xf numFmtId="0" fontId="0" fillId="0" borderId="0" xfId="0"/>
    <xf numFmtId="0" fontId="38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 wrapText="1"/>
    </xf>
    <xf numFmtId="0" fontId="38" fillId="0" borderId="0" xfId="0" applyFont="1" applyAlignment="1">
      <alignment vertical="center"/>
    </xf>
    <xf numFmtId="49" fontId="40" fillId="0" borderId="11" xfId="78" applyNumberFormat="1" applyFont="1" applyFill="1" applyBorder="1" applyAlignment="1">
      <alignment horizontal="center" vertical="center" wrapText="1"/>
    </xf>
    <xf numFmtId="0" fontId="38" fillId="0" borderId="0" xfId="0" applyFont="1" applyFill="1" applyAlignment="1">
      <alignment vertical="center"/>
    </xf>
    <xf numFmtId="0" fontId="38" fillId="0" borderId="0" xfId="0" applyFont="1" applyFill="1" applyAlignment="1">
      <alignment horizontal="right" vertical="center"/>
    </xf>
    <xf numFmtId="0" fontId="38" fillId="0" borderId="12" xfId="0" applyFont="1" applyFill="1" applyBorder="1" applyAlignment="1">
      <alignment horizontal="center" vertical="center"/>
    </xf>
    <xf numFmtId="0" fontId="37" fillId="0" borderId="0" xfId="76" applyFont="1" applyFill="1" applyAlignment="1">
      <alignment horizontal="center"/>
    </xf>
    <xf numFmtId="0" fontId="37" fillId="0" borderId="0" xfId="76" applyFont="1" applyFill="1"/>
    <xf numFmtId="0" fontId="37" fillId="0" borderId="0" xfId="76" applyFont="1" applyFill="1" applyAlignment="1">
      <alignment horizontal="left"/>
    </xf>
    <xf numFmtId="0" fontId="37" fillId="0" borderId="0" xfId="76" applyFont="1" applyFill="1" applyAlignment="1">
      <alignment horizontal="right"/>
    </xf>
    <xf numFmtId="0" fontId="37" fillId="0" borderId="0" xfId="76" applyFont="1" applyFill="1" applyBorder="1"/>
    <xf numFmtId="0" fontId="37" fillId="0" borderId="0" xfId="79" applyFont="1" applyFill="1"/>
    <xf numFmtId="0" fontId="37" fillId="0" borderId="0" xfId="79" applyFont="1" applyFill="1" applyBorder="1" applyAlignment="1">
      <alignment horizontal="center"/>
    </xf>
    <xf numFmtId="0" fontId="37" fillId="0" borderId="0" xfId="79" applyFont="1" applyFill="1" applyBorder="1" applyAlignment="1">
      <alignment horizontal="right"/>
    </xf>
    <xf numFmtId="0" fontId="37" fillId="0" borderId="12" xfId="76" applyFont="1" applyFill="1" applyBorder="1" applyAlignment="1">
      <alignment horizontal="center"/>
    </xf>
    <xf numFmtId="1" fontId="37" fillId="0" borderId="12" xfId="76" applyNumberFormat="1" applyFont="1" applyFill="1" applyBorder="1" applyAlignment="1" applyProtection="1">
      <alignment horizontal="center" vertical="center" wrapText="1"/>
      <protection hidden="1"/>
    </xf>
    <xf numFmtId="0" fontId="37" fillId="0" borderId="12" xfId="75" applyFont="1" applyFill="1" applyBorder="1" applyAlignment="1">
      <alignment horizontal="center" vertical="center" wrapText="1"/>
    </xf>
    <xf numFmtId="0" fontId="37" fillId="0" borderId="12" xfId="75" applyFont="1" applyFill="1" applyBorder="1" applyAlignment="1">
      <alignment horizontal="left" vertical="center" wrapText="1"/>
    </xf>
    <xf numFmtId="4" fontId="37" fillId="0" borderId="12" xfId="76" applyNumberFormat="1" applyFont="1" applyFill="1" applyBorder="1" applyAlignment="1" applyProtection="1">
      <alignment horizontal="center" vertical="center" wrapText="1"/>
      <protection hidden="1"/>
    </xf>
    <xf numFmtId="4" fontId="37" fillId="0" borderId="0" xfId="76" applyNumberFormat="1" applyFont="1" applyFill="1"/>
    <xf numFmtId="0" fontId="35" fillId="0" borderId="12" xfId="76" applyFont="1" applyFill="1" applyBorder="1" applyAlignment="1">
      <alignment horizontal="left" vertical="center" wrapText="1"/>
    </xf>
    <xf numFmtId="0" fontId="37" fillId="0" borderId="12" xfId="76" applyNumberFormat="1" applyFont="1" applyFill="1" applyBorder="1" applyAlignment="1" applyProtection="1">
      <alignment horizontal="center"/>
      <protection hidden="1"/>
    </xf>
    <xf numFmtId="0" fontId="37" fillId="0" borderId="12" xfId="76" applyFont="1" applyFill="1" applyBorder="1" applyAlignment="1">
      <alignment horizontal="right"/>
    </xf>
    <xf numFmtId="0" fontId="37" fillId="0" borderId="0" xfId="0" applyFont="1" applyFill="1" applyAlignment="1">
      <alignment horizontal="center" vertical="top"/>
    </xf>
    <xf numFmtId="0" fontId="37" fillId="0" borderId="0" xfId="0" applyFont="1" applyFill="1"/>
    <xf numFmtId="0" fontId="37" fillId="0" borderId="0" xfId="75" applyFont="1" applyFill="1" applyBorder="1" applyAlignment="1"/>
    <xf numFmtId="0" fontId="37" fillId="0" borderId="12" xfId="0" applyFont="1" applyFill="1" applyBorder="1" applyAlignment="1">
      <alignment horizontal="right" wrapText="1"/>
    </xf>
    <xf numFmtId="4" fontId="37" fillId="0" borderId="12" xfId="76" applyNumberFormat="1" applyFont="1" applyFill="1" applyBorder="1" applyAlignment="1">
      <alignment horizontal="center" vertical="center" wrapText="1"/>
    </xf>
    <xf numFmtId="0" fontId="37" fillId="0" borderId="12" xfId="76" applyFont="1" applyFill="1" applyBorder="1" applyAlignment="1">
      <alignment horizontal="right" vertical="center" wrapText="1"/>
    </xf>
    <xf numFmtId="0" fontId="37" fillId="0" borderId="12" xfId="76" applyFont="1" applyFill="1" applyBorder="1"/>
    <xf numFmtId="0" fontId="37" fillId="0" borderId="12" xfId="76" applyFont="1" applyFill="1" applyBorder="1" applyAlignment="1">
      <alignment horizontal="left"/>
    </xf>
    <xf numFmtId="0" fontId="38" fillId="0" borderId="13" xfId="0" applyFont="1" applyBorder="1" applyAlignment="1">
      <alignment horizontal="center" vertical="center" wrapText="1"/>
    </xf>
    <xf numFmtId="176" fontId="38" fillId="0" borderId="0" xfId="0" applyNumberFormat="1" applyFont="1" applyAlignment="1">
      <alignment horizontal="left" vertical="center"/>
    </xf>
    <xf numFmtId="0" fontId="38" fillId="0" borderId="0" xfId="0" applyFont="1" applyAlignment="1">
      <alignment horizontal="right" vertical="center"/>
    </xf>
    <xf numFmtId="4" fontId="38" fillId="0" borderId="0" xfId="0" applyNumberFormat="1" applyFont="1" applyAlignment="1">
      <alignment vertical="center"/>
    </xf>
    <xf numFmtId="3" fontId="38" fillId="0" borderId="0" xfId="0" applyNumberFormat="1" applyFont="1" applyFill="1" applyAlignment="1">
      <alignment horizontal="left" vertical="center"/>
    </xf>
    <xf numFmtId="0" fontId="38" fillId="0" borderId="13" xfId="0" applyFont="1" applyBorder="1" applyAlignment="1">
      <alignment vertical="center"/>
    </xf>
    <xf numFmtId="49" fontId="38" fillId="0" borderId="13" xfId="0" applyNumberFormat="1" applyFont="1" applyBorder="1" applyAlignment="1">
      <alignment horizontal="center" vertical="center" wrapText="1"/>
    </xf>
    <xf numFmtId="0" fontId="38" fillId="0" borderId="13" xfId="0" applyFont="1" applyBorder="1" applyAlignment="1">
      <alignment vertical="center" wrapText="1"/>
    </xf>
    <xf numFmtId="4" fontId="38" fillId="0" borderId="13" xfId="0" applyNumberFormat="1" applyFont="1" applyBorder="1" applyAlignment="1">
      <alignment horizontal="center" vertical="center"/>
    </xf>
    <xf numFmtId="4" fontId="38" fillId="0" borderId="13" xfId="0" applyNumberFormat="1" applyFont="1" applyBorder="1" applyAlignment="1">
      <alignment horizontal="right" vertical="center"/>
    </xf>
    <xf numFmtId="0" fontId="38" fillId="0" borderId="14" xfId="0" applyFont="1" applyBorder="1" applyAlignment="1">
      <alignment vertical="center"/>
    </xf>
    <xf numFmtId="4" fontId="38" fillId="0" borderId="13" xfId="0" applyNumberFormat="1" applyFont="1" applyBorder="1" applyAlignment="1">
      <alignment vertical="center"/>
    </xf>
    <xf numFmtId="4" fontId="38" fillId="0" borderId="14" xfId="0" applyNumberFormat="1" applyFont="1" applyBorder="1" applyAlignment="1">
      <alignment horizontal="center" vertical="center"/>
    </xf>
    <xf numFmtId="4" fontId="38" fillId="0" borderId="14" xfId="0" applyNumberFormat="1" applyFont="1" applyBorder="1" applyAlignment="1">
      <alignment vertical="center"/>
    </xf>
    <xf numFmtId="0" fontId="40" fillId="0" borderId="0" xfId="0" applyFont="1" applyBorder="1" applyAlignment="1">
      <alignment horizontal="right" vertical="center"/>
    </xf>
    <xf numFmtId="4" fontId="40" fillId="0" borderId="0" xfId="0" applyNumberFormat="1" applyFont="1" applyBorder="1" applyAlignment="1">
      <alignment vertical="center"/>
    </xf>
    <xf numFmtId="4" fontId="38" fillId="0" borderId="0" xfId="0" applyNumberFormat="1" applyFont="1" applyBorder="1" applyAlignment="1">
      <alignment vertical="center"/>
    </xf>
    <xf numFmtId="0" fontId="38" fillId="0" borderId="15" xfId="0" applyFont="1" applyBorder="1" applyAlignment="1">
      <alignment vertical="center"/>
    </xf>
    <xf numFmtId="0" fontId="38" fillId="0" borderId="0" xfId="0" applyFont="1" applyAlignment="1">
      <alignment horizontal="left" vertical="center"/>
    </xf>
    <xf numFmtId="2" fontId="45" fillId="0" borderId="16" xfId="0" applyNumberFormat="1" applyFont="1" applyFill="1" applyBorder="1" applyAlignment="1">
      <alignment horizontal="center" vertical="center"/>
    </xf>
    <xf numFmtId="0" fontId="45" fillId="0" borderId="0" xfId="0" applyFont="1" applyFill="1" applyAlignment="1">
      <alignment vertical="center"/>
    </xf>
    <xf numFmtId="0" fontId="45" fillId="0" borderId="18" xfId="0" applyFont="1" applyFill="1" applyBorder="1" applyAlignment="1">
      <alignment horizontal="center" vertical="center"/>
    </xf>
    <xf numFmtId="0" fontId="45" fillId="0" borderId="12" xfId="0" applyFont="1" applyFill="1" applyBorder="1" applyAlignment="1">
      <alignment horizontal="left" vertical="center" wrapText="1"/>
    </xf>
    <xf numFmtId="2" fontId="45" fillId="0" borderId="12" xfId="0" applyNumberFormat="1" applyFont="1" applyFill="1" applyBorder="1" applyAlignment="1">
      <alignment horizontal="center" vertical="center"/>
    </xf>
    <xf numFmtId="2" fontId="45" fillId="0" borderId="12" xfId="0" applyNumberFormat="1" applyFont="1" applyFill="1" applyBorder="1" applyAlignment="1">
      <alignment horizontal="right" vertical="center"/>
    </xf>
    <xf numFmtId="178" fontId="45" fillId="0" borderId="0" xfId="78" applyNumberFormat="1" applyFont="1" applyFill="1" applyBorder="1" applyAlignment="1">
      <alignment horizontal="center" vertical="center"/>
    </xf>
    <xf numFmtId="178" fontId="45" fillId="0" borderId="0" xfId="78" applyNumberFormat="1" applyFont="1" applyBorder="1" applyAlignment="1">
      <alignment vertical="center"/>
    </xf>
    <xf numFmtId="178" fontId="47" fillId="0" borderId="0" xfId="78" applyNumberFormat="1" applyFont="1" applyFill="1" applyBorder="1" applyAlignment="1">
      <alignment horizontal="center" vertical="center"/>
    </xf>
    <xf numFmtId="0" fontId="45" fillId="0" borderId="0" xfId="0" applyFont="1" applyBorder="1" applyAlignment="1">
      <alignment vertical="center"/>
    </xf>
    <xf numFmtId="0" fontId="48" fillId="0" borderId="0" xfId="0" applyFont="1" applyBorder="1" applyAlignment="1">
      <alignment vertical="center"/>
    </xf>
    <xf numFmtId="0" fontId="48" fillId="0" borderId="0" xfId="0" applyFont="1" applyBorder="1" applyAlignment="1">
      <alignment vertical="center" wrapText="1"/>
    </xf>
    <xf numFmtId="0" fontId="45" fillId="0" borderId="0" xfId="0" applyFont="1" applyAlignment="1">
      <alignment vertical="center" wrapText="1"/>
    </xf>
    <xf numFmtId="0" fontId="45" fillId="0" borderId="0" xfId="0" applyFont="1" applyBorder="1" applyAlignment="1">
      <alignment vertical="center" wrapText="1"/>
    </xf>
    <xf numFmtId="178" fontId="45" fillId="0" borderId="0" xfId="78" applyNumberFormat="1" applyFont="1" applyFill="1" applyBorder="1" applyAlignment="1">
      <alignment horizontal="left" vertical="center"/>
    </xf>
    <xf numFmtId="178" fontId="45" fillId="0" borderId="0" xfId="78" applyNumberFormat="1" applyFont="1" applyFill="1" applyBorder="1" applyAlignment="1">
      <alignment vertical="center"/>
    </xf>
    <xf numFmtId="49" fontId="48" fillId="0" borderId="0" xfId="78" applyNumberFormat="1" applyFont="1" applyBorder="1" applyAlignment="1">
      <alignment vertical="center"/>
    </xf>
    <xf numFmtId="178" fontId="45" fillId="0" borderId="0" xfId="78" applyNumberFormat="1" applyFont="1" applyBorder="1" applyAlignment="1">
      <alignment vertical="center" wrapText="1"/>
    </xf>
    <xf numFmtId="178" fontId="45" fillId="0" borderId="0" xfId="78" applyNumberFormat="1" applyFont="1" applyBorder="1" applyAlignment="1">
      <alignment horizontal="center" vertical="center"/>
    </xf>
    <xf numFmtId="2" fontId="45" fillId="0" borderId="0" xfId="78" applyNumberFormat="1" applyFont="1" applyBorder="1" applyAlignment="1">
      <alignment horizontal="center" vertical="center"/>
    </xf>
    <xf numFmtId="178" fontId="45" fillId="0" borderId="0" xfId="78" applyNumberFormat="1" applyFont="1" applyBorder="1" applyAlignment="1">
      <alignment horizontal="left" vertical="center"/>
    </xf>
    <xf numFmtId="2" fontId="48" fillId="0" borderId="0" xfId="78" applyNumberFormat="1" applyFont="1" applyFill="1" applyBorder="1" applyAlignment="1">
      <alignment horizontal="left" vertical="center"/>
    </xf>
    <xf numFmtId="0" fontId="45" fillId="0" borderId="0" xfId="78" applyFont="1" applyFill="1" applyBorder="1" applyAlignment="1">
      <alignment horizontal="left" vertical="center"/>
    </xf>
    <xf numFmtId="0" fontId="45" fillId="0" borderId="0" xfId="78" applyFont="1" applyFill="1" applyBorder="1" applyAlignment="1">
      <alignment horizontal="center" vertical="center"/>
    </xf>
    <xf numFmtId="49" fontId="48" fillId="0" borderId="0" xfId="78" applyNumberFormat="1" applyFont="1" applyBorder="1" applyAlignment="1">
      <alignment horizontal="center" vertical="center"/>
    </xf>
    <xf numFmtId="178" fontId="45" fillId="0" borderId="0" xfId="78" applyNumberFormat="1" applyFont="1" applyBorder="1" applyAlignment="1">
      <alignment horizontal="center" vertical="center" wrapText="1"/>
    </xf>
    <xf numFmtId="0" fontId="45" fillId="0" borderId="0" xfId="0" applyFont="1" applyAlignment="1">
      <alignment vertical="center"/>
    </xf>
    <xf numFmtId="178" fontId="48" fillId="0" borderId="18" xfId="78" applyNumberFormat="1" applyFont="1" applyFill="1" applyBorder="1" applyAlignment="1">
      <alignment horizontal="left" vertical="center" wrapText="1"/>
    </xf>
    <xf numFmtId="2" fontId="45" fillId="0" borderId="18" xfId="78" applyNumberFormat="1" applyFont="1" applyFill="1" applyBorder="1" applyAlignment="1">
      <alignment horizontal="center" vertical="center"/>
    </xf>
    <xf numFmtId="1" fontId="45" fillId="0" borderId="12" xfId="78" applyNumberFormat="1" applyFont="1" applyFill="1" applyBorder="1" applyAlignment="1">
      <alignment horizontal="center" vertical="center" wrapText="1"/>
    </xf>
    <xf numFmtId="0" fontId="49" fillId="0" borderId="12" xfId="0" applyNumberFormat="1" applyFont="1" applyFill="1" applyBorder="1" applyAlignment="1" applyProtection="1">
      <alignment vertical="center" wrapText="1"/>
    </xf>
    <xf numFmtId="0" fontId="50" fillId="0" borderId="12" xfId="0" applyFont="1" applyFill="1" applyBorder="1" applyAlignment="1">
      <alignment horizontal="center" vertical="center"/>
    </xf>
    <xf numFmtId="2" fontId="45" fillId="0" borderId="12" xfId="78" applyNumberFormat="1" applyFont="1" applyFill="1" applyBorder="1" applyAlignment="1">
      <alignment horizontal="center" vertical="center"/>
    </xf>
    <xf numFmtId="4" fontId="52" fillId="0" borderId="12" xfId="0" applyNumberFormat="1" applyFont="1" applyFill="1" applyBorder="1" applyAlignment="1">
      <alignment vertical="center" wrapText="1"/>
    </xf>
    <xf numFmtId="4" fontId="53" fillId="0" borderId="12" xfId="0" applyNumberFormat="1" applyFont="1" applyFill="1" applyBorder="1" applyAlignment="1">
      <alignment vertical="center" wrapText="1"/>
    </xf>
    <xf numFmtId="4" fontId="45" fillId="0" borderId="12" xfId="0" applyNumberFormat="1" applyFont="1" applyFill="1" applyBorder="1" applyAlignment="1">
      <alignment vertical="center" wrapText="1"/>
    </xf>
    <xf numFmtId="0" fontId="50" fillId="0" borderId="16" xfId="0" applyFont="1" applyFill="1" applyBorder="1" applyAlignment="1">
      <alignment horizontal="center" vertical="center"/>
    </xf>
    <xf numFmtId="0" fontId="45" fillId="0" borderId="0" xfId="0" applyFont="1" applyFill="1" applyAlignment="1">
      <alignment horizontal="left" vertical="center"/>
    </xf>
    <xf numFmtId="4" fontId="53" fillId="0" borderId="12" xfId="0" applyNumberFormat="1" applyFont="1" applyFill="1" applyBorder="1" applyAlignment="1">
      <alignment horizontal="right" vertical="center" wrapText="1"/>
    </xf>
    <xf numFmtId="2" fontId="45" fillId="0" borderId="12" xfId="0" applyNumberFormat="1" applyFont="1" applyFill="1" applyBorder="1" applyAlignment="1">
      <alignment horizontal="center" vertical="center" wrapText="1"/>
    </xf>
    <xf numFmtId="49" fontId="48" fillId="0" borderId="19" xfId="78" applyNumberFormat="1" applyFont="1" applyFill="1" applyBorder="1" applyAlignment="1">
      <alignment horizontal="center" vertical="center" wrapText="1"/>
    </xf>
    <xf numFmtId="178" fontId="48" fillId="0" borderId="20" xfId="78" applyNumberFormat="1" applyFont="1" applyFill="1" applyBorder="1" applyAlignment="1">
      <alignment horizontal="right" vertical="center" wrapText="1"/>
    </xf>
    <xf numFmtId="178" fontId="48" fillId="0" borderId="20" xfId="78" applyNumberFormat="1" applyFont="1" applyFill="1" applyBorder="1" applyAlignment="1">
      <alignment horizontal="center" vertical="center"/>
    </xf>
    <xf numFmtId="2" fontId="48" fillId="0" borderId="20" xfId="78" applyNumberFormat="1" applyFont="1" applyFill="1" applyBorder="1" applyAlignment="1">
      <alignment horizontal="center" vertical="center"/>
    </xf>
    <xf numFmtId="4" fontId="48" fillId="0" borderId="20" xfId="78" applyNumberFormat="1" applyFont="1" applyFill="1" applyBorder="1" applyAlignment="1">
      <alignment horizontal="right" vertical="center"/>
    </xf>
    <xf numFmtId="2" fontId="48" fillId="0" borderId="20" xfId="78" applyNumberFormat="1" applyFont="1" applyFill="1" applyBorder="1" applyAlignment="1">
      <alignment horizontal="right" vertical="center" wrapText="1"/>
    </xf>
    <xf numFmtId="178" fontId="48" fillId="0" borderId="0" xfId="78" applyNumberFormat="1" applyFont="1" applyFill="1" applyBorder="1" applyAlignment="1">
      <alignment vertical="center"/>
    </xf>
    <xf numFmtId="49" fontId="45" fillId="0" borderId="0" xfId="78" applyNumberFormat="1" applyFont="1" applyBorder="1" applyAlignment="1">
      <alignment vertical="center" wrapText="1"/>
    </xf>
    <xf numFmtId="178" fontId="45" fillId="0" borderId="0" xfId="78" applyNumberFormat="1" applyFont="1" applyFill="1" applyBorder="1" applyAlignment="1">
      <alignment horizontal="right" vertical="center"/>
    </xf>
    <xf numFmtId="10" fontId="45" fillId="26" borderId="0" xfId="78" applyNumberFormat="1" applyFont="1" applyFill="1" applyBorder="1" applyAlignment="1">
      <alignment horizontal="center" vertical="center"/>
    </xf>
    <xf numFmtId="2" fontId="45" fillId="0" borderId="18" xfId="78" applyNumberFormat="1" applyFont="1" applyFill="1" applyBorder="1" applyAlignment="1">
      <alignment horizontal="right" vertical="center"/>
    </xf>
    <xf numFmtId="2" fontId="45" fillId="0" borderId="18" xfId="78" applyNumberFormat="1" applyFont="1" applyBorder="1" applyAlignment="1">
      <alignment horizontal="right" vertical="center"/>
    </xf>
    <xf numFmtId="178" fontId="48" fillId="0" borderId="0" xfId="78" applyNumberFormat="1" applyFont="1" applyBorder="1" applyAlignment="1">
      <alignment vertical="center" wrapText="1"/>
    </xf>
    <xf numFmtId="178" fontId="48" fillId="0" borderId="0" xfId="78" applyNumberFormat="1" applyFont="1" applyBorder="1" applyAlignment="1">
      <alignment horizontal="right" vertical="center"/>
    </xf>
    <xf numFmtId="2" fontId="45" fillId="0" borderId="12" xfId="78" applyNumberFormat="1" applyFont="1" applyBorder="1" applyAlignment="1">
      <alignment horizontal="right" vertical="center"/>
    </xf>
    <xf numFmtId="0" fontId="54" fillId="0" borderId="0" xfId="0" applyFont="1" applyFill="1" applyAlignment="1">
      <alignment vertical="center"/>
    </xf>
    <xf numFmtId="0" fontId="54" fillId="0" borderId="0" xfId="0" applyFont="1" applyFill="1" applyAlignment="1">
      <alignment horizontal="center" vertical="center"/>
    </xf>
    <xf numFmtId="0" fontId="54" fillId="0" borderId="0" xfId="0" applyFont="1" applyFill="1" applyAlignment="1">
      <alignment horizontal="left" vertical="center"/>
    </xf>
    <xf numFmtId="0" fontId="45" fillId="0" borderId="0" xfId="0" applyFont="1" applyFill="1" applyAlignment="1">
      <alignment horizontal="center" vertical="center"/>
    </xf>
    <xf numFmtId="0" fontId="45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center" vertical="center"/>
    </xf>
    <xf numFmtId="0" fontId="45" fillId="0" borderId="0" xfId="0" applyFont="1" applyFill="1" applyAlignment="1">
      <alignment horizontal="right" vertical="center"/>
    </xf>
    <xf numFmtId="0" fontId="45" fillId="0" borderId="15" xfId="0" applyFont="1" applyFill="1" applyBorder="1" applyAlignment="1">
      <alignment horizontal="right" vertical="center"/>
    </xf>
    <xf numFmtId="2" fontId="45" fillId="0" borderId="0" xfId="0" applyNumberFormat="1" applyFont="1" applyFill="1" applyAlignment="1">
      <alignment vertical="center"/>
    </xf>
    <xf numFmtId="0" fontId="45" fillId="0" borderId="15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left" vertical="center"/>
    </xf>
    <xf numFmtId="0" fontId="38" fillId="0" borderId="16" xfId="0" applyFont="1" applyFill="1" applyBorder="1" applyAlignment="1">
      <alignment horizontal="center" vertical="center"/>
    </xf>
    <xf numFmtId="0" fontId="38" fillId="0" borderId="17" xfId="0" applyFont="1" applyFill="1" applyBorder="1" applyAlignment="1">
      <alignment horizontal="center" vertical="center"/>
    </xf>
    <xf numFmtId="0" fontId="55" fillId="0" borderId="12" xfId="0" applyFont="1" applyFill="1" applyBorder="1" applyAlignment="1">
      <alignment horizontal="center" vertical="center"/>
    </xf>
    <xf numFmtId="1" fontId="45" fillId="0" borderId="16" xfId="78" applyNumberFormat="1" applyFont="1" applyFill="1" applyBorder="1" applyAlignment="1">
      <alignment horizontal="center" vertical="center" wrapText="1"/>
    </xf>
    <xf numFmtId="2" fontId="45" fillId="0" borderId="16" xfId="78" applyNumberFormat="1" applyFont="1" applyFill="1" applyBorder="1" applyAlignment="1">
      <alignment horizontal="center" vertical="center"/>
    </xf>
    <xf numFmtId="1" fontId="45" fillId="0" borderId="12" xfId="0" applyNumberFormat="1" applyFont="1" applyFill="1" applyBorder="1" applyAlignment="1">
      <alignment horizontal="center" vertical="center"/>
    </xf>
    <xf numFmtId="177" fontId="45" fillId="0" borderId="0" xfId="78" applyNumberFormat="1" applyFont="1" applyBorder="1" applyAlignment="1">
      <alignment vertical="center" wrapText="1"/>
    </xf>
    <xf numFmtId="4" fontId="45" fillId="0" borderId="12" xfId="78" applyNumberFormat="1" applyFont="1" applyBorder="1" applyAlignment="1">
      <alignment horizontal="right" vertical="center"/>
    </xf>
    <xf numFmtId="4" fontId="45" fillId="0" borderId="0" xfId="0" applyNumberFormat="1" applyFont="1" applyAlignment="1">
      <alignment vertical="center"/>
    </xf>
    <xf numFmtId="49" fontId="45" fillId="0" borderId="18" xfId="78" applyNumberFormat="1" applyFont="1" applyBorder="1" applyAlignment="1">
      <alignment vertical="center"/>
    </xf>
    <xf numFmtId="1" fontId="45" fillId="0" borderId="18" xfId="78" applyNumberFormat="1" applyFont="1" applyBorder="1" applyAlignment="1">
      <alignment horizontal="center" vertical="center"/>
    </xf>
    <xf numFmtId="4" fontId="45" fillId="0" borderId="0" xfId="0" applyNumberFormat="1" applyFont="1" applyFill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right" vertical="center"/>
    </xf>
    <xf numFmtId="0" fontId="38" fillId="0" borderId="21" xfId="0" applyFont="1" applyBorder="1" applyAlignment="1">
      <alignment vertical="center"/>
    </xf>
    <xf numFmtId="4" fontId="38" fillId="0" borderId="22" xfId="0" applyNumberFormat="1" applyFont="1" applyBorder="1" applyAlignment="1">
      <alignment vertical="center"/>
    </xf>
    <xf numFmtId="0" fontId="38" fillId="0" borderId="21" xfId="0" applyFont="1" applyBorder="1" applyAlignment="1">
      <alignment horizontal="center" vertical="center"/>
    </xf>
    <xf numFmtId="4" fontId="38" fillId="0" borderId="22" xfId="0" applyNumberFormat="1" applyFont="1" applyBorder="1" applyAlignment="1">
      <alignment horizontal="right" vertical="center"/>
    </xf>
    <xf numFmtId="0" fontId="38" fillId="0" borderId="23" xfId="0" applyFont="1" applyBorder="1" applyAlignment="1">
      <alignment vertical="center"/>
    </xf>
    <xf numFmtId="4" fontId="38" fillId="0" borderId="24" xfId="0" applyNumberFormat="1" applyFont="1" applyBorder="1" applyAlignment="1">
      <alignment vertical="center"/>
    </xf>
    <xf numFmtId="49" fontId="45" fillId="0" borderId="12" xfId="78" applyNumberFormat="1" applyFont="1" applyFill="1" applyBorder="1" applyAlignment="1">
      <alignment horizontal="center" vertical="center" wrapText="1"/>
    </xf>
    <xf numFmtId="178" fontId="38" fillId="0" borderId="27" xfId="78" applyNumberFormat="1" applyFont="1" applyFill="1" applyBorder="1" applyAlignment="1">
      <alignment horizontal="center" vertical="center" wrapText="1"/>
    </xf>
    <xf numFmtId="178" fontId="38" fillId="0" borderId="25" xfId="78" applyNumberFormat="1" applyFont="1" applyFill="1" applyBorder="1" applyAlignment="1">
      <alignment horizontal="center" vertical="center" wrapText="1"/>
    </xf>
    <xf numFmtId="178" fontId="38" fillId="0" borderId="26" xfId="78" applyNumberFormat="1" applyFont="1" applyFill="1" applyBorder="1" applyAlignment="1">
      <alignment horizontal="center" vertical="center" wrapText="1"/>
    </xf>
    <xf numFmtId="178" fontId="38" fillId="0" borderId="28" xfId="78" applyNumberFormat="1" applyFont="1" applyFill="1" applyBorder="1" applyAlignment="1">
      <alignment horizontal="center" vertical="center" wrapText="1"/>
    </xf>
    <xf numFmtId="0" fontId="56" fillId="0" borderId="12" xfId="0" applyFont="1" applyFill="1" applyBorder="1" applyAlignment="1">
      <alignment horizontal="center" vertical="center"/>
    </xf>
    <xf numFmtId="0" fontId="45" fillId="0" borderId="12" xfId="0" applyNumberFormat="1" applyFont="1" applyFill="1" applyBorder="1" applyAlignment="1" applyProtection="1">
      <alignment vertical="center" wrapText="1"/>
    </xf>
    <xf numFmtId="0" fontId="56" fillId="0" borderId="17" xfId="0" applyFont="1" applyFill="1" applyBorder="1" applyAlignment="1">
      <alignment horizontal="center" vertical="center"/>
    </xf>
    <xf numFmtId="0" fontId="45" fillId="0" borderId="16" xfId="0" applyNumberFormat="1" applyFont="1" applyFill="1" applyBorder="1" applyAlignment="1" applyProtection="1">
      <alignment vertical="center" wrapText="1"/>
    </xf>
    <xf numFmtId="0" fontId="56" fillId="0" borderId="0" xfId="0" applyFont="1" applyFill="1" applyBorder="1" applyAlignment="1">
      <alignment vertical="center"/>
    </xf>
    <xf numFmtId="1" fontId="56" fillId="0" borderId="12" xfId="0" applyNumberFormat="1" applyFont="1" applyFill="1" applyBorder="1" applyAlignment="1">
      <alignment horizontal="center" vertical="center"/>
    </xf>
    <xf numFmtId="2" fontId="56" fillId="0" borderId="12" xfId="0" applyNumberFormat="1" applyFont="1" applyFill="1" applyBorder="1" applyAlignment="1">
      <alignment horizontal="center" vertical="center"/>
    </xf>
    <xf numFmtId="2" fontId="45" fillId="0" borderId="17" xfId="78" applyNumberFormat="1" applyFont="1" applyFill="1" applyBorder="1" applyAlignment="1">
      <alignment horizontal="center" vertical="center"/>
    </xf>
    <xf numFmtId="0" fontId="38" fillId="0" borderId="29" xfId="0" applyFont="1" applyBorder="1" applyAlignment="1">
      <alignment horizontal="center" vertical="center"/>
    </xf>
    <xf numFmtId="0" fontId="38" fillId="0" borderId="30" xfId="0" applyFont="1" applyBorder="1" applyAlignment="1">
      <alignment vertical="center" wrapText="1"/>
    </xf>
    <xf numFmtId="4" fontId="38" fillId="0" borderId="30" xfId="0" applyNumberFormat="1" applyFont="1" applyBorder="1" applyAlignment="1">
      <alignment horizontal="center" vertical="center"/>
    </xf>
    <xf numFmtId="4" fontId="38" fillId="0" borderId="30" xfId="0" applyNumberFormat="1" applyFont="1" applyBorder="1" applyAlignment="1">
      <alignment horizontal="right" vertical="center"/>
    </xf>
    <xf numFmtId="4" fontId="38" fillId="0" borderId="31" xfId="0" applyNumberFormat="1" applyFont="1" applyBorder="1" applyAlignment="1">
      <alignment horizontal="right" vertical="center"/>
    </xf>
    <xf numFmtId="49" fontId="38" fillId="0" borderId="30" xfId="0" applyNumberFormat="1" applyFont="1" applyBorder="1" applyAlignment="1">
      <alignment horizontal="center" vertical="center" wrapText="1"/>
    </xf>
    <xf numFmtId="0" fontId="42" fillId="0" borderId="13" xfId="0" applyFont="1" applyBorder="1" applyAlignment="1">
      <alignment horizontal="center" vertical="center"/>
    </xf>
    <xf numFmtId="4" fontId="56" fillId="0" borderId="0" xfId="0" applyNumberFormat="1" applyFont="1" applyFill="1" applyBorder="1" applyAlignment="1">
      <alignment vertical="center"/>
    </xf>
    <xf numFmtId="4" fontId="48" fillId="0" borderId="0" xfId="78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75" applyFont="1" applyFill="1" applyBorder="1" applyAlignment="1">
      <alignment horizontal="center"/>
    </xf>
    <xf numFmtId="178" fontId="48" fillId="0" borderId="18" xfId="78" applyNumberFormat="1" applyFont="1" applyBorder="1" applyAlignment="1">
      <alignment vertical="center" wrapText="1"/>
    </xf>
    <xf numFmtId="4" fontId="45" fillId="0" borderId="0" xfId="0" applyNumberFormat="1" applyFont="1" applyBorder="1" applyAlignment="1">
      <alignment vertical="center" wrapText="1"/>
    </xf>
    <xf numFmtId="0" fontId="38" fillId="0" borderId="0" xfId="93" applyFont="1"/>
    <xf numFmtId="0" fontId="38" fillId="0" borderId="0" xfId="0" applyFont="1" applyFill="1" applyAlignment="1">
      <alignment horizontal="center" vertical="top"/>
    </xf>
    <xf numFmtId="2" fontId="38" fillId="0" borderId="0" xfId="0" applyNumberFormat="1" applyFont="1" applyFill="1" applyAlignment="1">
      <alignment horizontal="left" vertical="top"/>
    </xf>
    <xf numFmtId="0" fontId="38" fillId="0" borderId="0" xfId="0" applyFont="1"/>
    <xf numFmtId="0" fontId="0" fillId="0" borderId="0" xfId="76" applyFont="1" applyFill="1" applyAlignment="1">
      <alignment horizontal="right"/>
    </xf>
    <xf numFmtId="0" fontId="57" fillId="0" borderId="0" xfId="0" applyFont="1" applyFill="1" applyAlignment="1">
      <alignment horizontal="left" vertical="center"/>
    </xf>
    <xf numFmtId="0" fontId="58" fillId="0" borderId="0" xfId="0" applyFont="1"/>
    <xf numFmtId="178" fontId="45" fillId="0" borderId="0" xfId="78" applyNumberFormat="1" applyFont="1" applyFill="1" applyBorder="1" applyAlignment="1">
      <alignment horizontal="center" vertical="center"/>
    </xf>
    <xf numFmtId="178" fontId="45" fillId="0" borderId="0" xfId="78" applyNumberFormat="1" applyFont="1" applyFill="1" applyBorder="1" applyAlignment="1">
      <alignment horizontal="left" vertical="center"/>
    </xf>
    <xf numFmtId="2" fontId="48" fillId="0" borderId="0" xfId="78" applyNumberFormat="1" applyFont="1" applyFill="1" applyBorder="1" applyAlignment="1">
      <alignment horizontal="left" vertical="center"/>
    </xf>
    <xf numFmtId="0" fontId="59" fillId="0" borderId="13" xfId="69" applyFont="1" applyFill="1" applyBorder="1" applyAlignment="1">
      <alignment wrapText="1"/>
    </xf>
    <xf numFmtId="0" fontId="59" fillId="0" borderId="13" xfId="69" applyFont="1" applyFill="1" applyBorder="1" applyAlignment="1">
      <alignment horizontal="center" vertical="center"/>
    </xf>
    <xf numFmtId="2" fontId="45" fillId="0" borderId="13" xfId="69" applyNumberFormat="1" applyFont="1" applyFill="1" applyBorder="1" applyAlignment="1">
      <alignment horizontal="center" vertical="center" wrapText="1"/>
    </xf>
    <xf numFmtId="49" fontId="45" fillId="0" borderId="12" xfId="0" applyNumberFormat="1" applyFont="1" applyBorder="1" applyAlignment="1">
      <alignment horizontal="center" vertical="center" wrapText="1"/>
    </xf>
    <xf numFmtId="0" fontId="45" fillId="0" borderId="12" xfId="0" applyFont="1" applyBorder="1" applyAlignment="1">
      <alignment horizontal="center" vertical="center"/>
    </xf>
    <xf numFmtId="0" fontId="45" fillId="0" borderId="12" xfId="0" applyFont="1" applyBorder="1" applyAlignment="1">
      <alignment horizontal="center"/>
    </xf>
    <xf numFmtId="0" fontId="45" fillId="0" borderId="12" xfId="0" applyFont="1" applyBorder="1" applyAlignment="1">
      <alignment horizontal="left" vertical="center" wrapText="1"/>
    </xf>
    <xf numFmtId="3" fontId="45" fillId="0" borderId="12" xfId="0" applyNumberFormat="1" applyFont="1" applyBorder="1" applyAlignment="1">
      <alignment horizontal="center" vertical="center"/>
    </xf>
    <xf numFmtId="1" fontId="45" fillId="0" borderId="12" xfId="0" applyNumberFormat="1" applyFont="1" applyBorder="1" applyAlignment="1">
      <alignment horizontal="center" vertical="center"/>
    </xf>
    <xf numFmtId="0" fontId="45" fillId="0" borderId="12" xfId="0" applyFont="1" applyBorder="1" applyAlignment="1">
      <alignment horizontal="left" vertical="center"/>
    </xf>
    <xf numFmtId="0" fontId="45" fillId="0" borderId="12" xfId="0" applyFont="1" applyBorder="1" applyAlignment="1">
      <alignment horizontal="justify" vertical="center"/>
    </xf>
    <xf numFmtId="0" fontId="54" fillId="0" borderId="12" xfId="0" applyFont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45" fillId="27" borderId="12" xfId="0" applyNumberFormat="1" applyFont="1" applyFill="1" applyBorder="1" applyAlignment="1">
      <alignment vertical="center" wrapText="1"/>
    </xf>
    <xf numFmtId="0" fontId="61" fillId="0" borderId="12" xfId="0" applyNumberFormat="1" applyFont="1" applyFill="1" applyBorder="1" applyAlignment="1">
      <alignment horizontal="left" vertical="top" wrapText="1"/>
    </xf>
    <xf numFmtId="0" fontId="45" fillId="0" borderId="12" xfId="0" applyNumberFormat="1" applyFont="1" applyFill="1" applyBorder="1" applyAlignment="1">
      <alignment wrapText="1"/>
    </xf>
    <xf numFmtId="0" fontId="59" fillId="27" borderId="12" xfId="0" applyNumberFormat="1" applyFont="1" applyFill="1" applyBorder="1" applyAlignment="1">
      <alignment horizontal="left" vertical="center" wrapText="1"/>
    </xf>
    <xf numFmtId="0" fontId="45" fillId="27" borderId="12" xfId="0" applyNumberFormat="1" applyFont="1" applyFill="1" applyBorder="1" applyAlignment="1">
      <alignment horizontal="left" vertical="center" wrapText="1"/>
    </xf>
    <xf numFmtId="0" fontId="59" fillId="0" borderId="12" xfId="0" applyNumberFormat="1" applyFont="1" applyFill="1" applyBorder="1" applyAlignment="1">
      <alignment horizontal="left" vertical="top" wrapText="1"/>
    </xf>
    <xf numFmtId="0" fontId="63" fillId="0" borderId="12" xfId="0" applyNumberFormat="1" applyFont="1" applyFill="1" applyBorder="1"/>
    <xf numFmtId="0" fontId="59" fillId="27" borderId="12" xfId="0" applyNumberFormat="1" applyFont="1" applyFill="1" applyBorder="1" applyAlignment="1">
      <alignment horizontal="center" vertical="center" wrapText="1"/>
    </xf>
    <xf numFmtId="0" fontId="45" fillId="27" borderId="12" xfId="0" applyNumberFormat="1" applyFont="1" applyFill="1" applyBorder="1" applyAlignment="1">
      <alignment horizontal="center" vertical="center" wrapText="1"/>
    </xf>
    <xf numFmtId="0" fontId="59" fillId="27" borderId="12" xfId="0" applyNumberFormat="1" applyFont="1" applyFill="1" applyBorder="1" applyAlignment="1">
      <alignment horizontal="center" vertical="top" wrapText="1"/>
    </xf>
    <xf numFmtId="0" fontId="59" fillId="0" borderId="12" xfId="0" applyNumberFormat="1" applyFont="1" applyFill="1" applyBorder="1" applyAlignment="1">
      <alignment horizontal="center" vertical="top" wrapText="1"/>
    </xf>
    <xf numFmtId="0" fontId="63" fillId="0" borderId="12" xfId="0" applyNumberFormat="1" applyFont="1" applyFill="1" applyBorder="1" applyAlignment="1">
      <alignment horizontal="center"/>
    </xf>
    <xf numFmtId="1" fontId="61" fillId="27" borderId="12" xfId="0" applyNumberFormat="1" applyFont="1" applyFill="1" applyBorder="1" applyAlignment="1">
      <alignment horizontal="center" vertical="center" wrapText="1"/>
    </xf>
    <xf numFmtId="1" fontId="60" fillId="27" borderId="12" xfId="0" applyNumberFormat="1" applyFont="1" applyFill="1" applyBorder="1" applyAlignment="1">
      <alignment horizontal="center" vertical="center" wrapText="1"/>
    </xf>
    <xf numFmtId="1" fontId="61" fillId="27" borderId="12" xfId="0" applyNumberFormat="1" applyFont="1" applyFill="1" applyBorder="1" applyAlignment="1">
      <alignment horizontal="center" vertical="top" wrapText="1"/>
    </xf>
    <xf numFmtId="1" fontId="61" fillId="0" borderId="12" xfId="0" applyNumberFormat="1" applyFont="1" applyFill="1" applyBorder="1" applyAlignment="1">
      <alignment horizontal="center" vertical="top" wrapText="1"/>
    </xf>
    <xf numFmtId="1" fontId="62" fillId="0" borderId="12" xfId="0" applyNumberFormat="1" applyFont="1" applyFill="1" applyBorder="1" applyAlignment="1">
      <alignment horizontal="center"/>
    </xf>
    <xf numFmtId="0" fontId="55" fillId="27" borderId="12" xfId="0" applyNumberFormat="1" applyFont="1" applyFill="1" applyBorder="1" applyAlignment="1">
      <alignment horizontal="center" vertical="center" wrapText="1"/>
    </xf>
    <xf numFmtId="0" fontId="38" fillId="27" borderId="12" xfId="0" applyNumberFormat="1" applyFont="1" applyFill="1" applyBorder="1" applyAlignment="1">
      <alignment horizontal="center" vertical="center" wrapText="1"/>
    </xf>
    <xf numFmtId="0" fontId="55" fillId="0" borderId="12" xfId="0" applyNumberFormat="1" applyFont="1" applyFill="1" applyBorder="1" applyAlignment="1">
      <alignment horizontal="center" vertical="top" wrapText="1"/>
    </xf>
    <xf numFmtId="0" fontId="55" fillId="27" borderId="12" xfId="0" applyNumberFormat="1" applyFont="1" applyFill="1" applyBorder="1" applyAlignment="1">
      <alignment horizontal="center" vertical="top" wrapText="1"/>
    </xf>
    <xf numFmtId="0" fontId="64" fillId="0" borderId="12" xfId="0" applyNumberFormat="1" applyFont="1" applyFill="1" applyBorder="1" applyAlignment="1">
      <alignment horizontal="center"/>
    </xf>
    <xf numFmtId="0" fontId="48" fillId="0" borderId="12" xfId="0" applyFont="1" applyBorder="1" applyAlignment="1">
      <alignment horizontal="center" vertical="center" wrapText="1"/>
    </xf>
    <xf numFmtId="43" fontId="45" fillId="0" borderId="13" xfId="0" applyNumberFormat="1" applyFont="1" applyBorder="1" applyAlignment="1">
      <alignment horizontal="left" wrapText="1"/>
    </xf>
    <xf numFmtId="43" fontId="38" fillId="0" borderId="13" xfId="0" applyNumberFormat="1" applyFont="1" applyBorder="1" applyAlignment="1">
      <alignment horizontal="center" wrapText="1"/>
    </xf>
    <xf numFmtId="43" fontId="38" fillId="0" borderId="13" xfId="0" applyNumberFormat="1" applyFont="1" applyFill="1" applyBorder="1" applyAlignment="1">
      <alignment horizontal="center" wrapText="1"/>
    </xf>
    <xf numFmtId="2" fontId="45" fillId="0" borderId="13" xfId="0" applyNumberFormat="1" applyFont="1" applyFill="1" applyBorder="1" applyAlignment="1">
      <alignment horizontal="center"/>
    </xf>
    <xf numFmtId="0" fontId="45" fillId="0" borderId="13" xfId="0" applyFont="1" applyFill="1" applyBorder="1" applyAlignment="1">
      <alignment vertical="center" wrapText="1"/>
    </xf>
    <xf numFmtId="2" fontId="45" fillId="0" borderId="13" xfId="0" applyNumberFormat="1" applyFont="1" applyBorder="1" applyAlignment="1">
      <alignment horizontal="center" vertical="center"/>
    </xf>
    <xf numFmtId="0" fontId="67" fillId="0" borderId="14" xfId="96" applyFont="1" applyFill="1" applyBorder="1" applyAlignment="1">
      <alignment horizontal="center" wrapText="1"/>
    </xf>
    <xf numFmtId="2" fontId="38" fillId="0" borderId="12" xfId="0" applyNumberFormat="1" applyFont="1" applyFill="1" applyBorder="1" applyAlignment="1">
      <alignment horizontal="center" vertical="center"/>
    </xf>
    <xf numFmtId="0" fontId="68" fillId="0" borderId="13" xfId="96" applyFont="1" applyFill="1" applyBorder="1" applyAlignment="1">
      <alignment horizontal="left" wrapText="1"/>
    </xf>
    <xf numFmtId="0" fontId="68" fillId="0" borderId="13" xfId="96" applyFont="1" applyFill="1" applyBorder="1" applyAlignment="1">
      <alignment horizontal="center" wrapText="1"/>
    </xf>
    <xf numFmtId="0" fontId="68" fillId="0" borderId="13" xfId="0" applyFont="1" applyFill="1" applyBorder="1" applyAlignment="1">
      <alignment horizontal="left" wrapText="1"/>
    </xf>
    <xf numFmtId="0" fontId="68" fillId="0" borderId="13" xfId="0" applyFont="1" applyFill="1" applyBorder="1" applyAlignment="1">
      <alignment horizontal="center" wrapText="1"/>
    </xf>
    <xf numFmtId="0" fontId="68" fillId="0" borderId="13" xfId="0" applyFont="1" applyFill="1" applyBorder="1" applyAlignment="1">
      <alignment wrapText="1"/>
    </xf>
    <xf numFmtId="0" fontId="69" fillId="0" borderId="14" xfId="96" applyFont="1" applyFill="1" applyBorder="1" applyAlignment="1">
      <alignment horizontal="center" wrapText="1"/>
    </xf>
    <xf numFmtId="2" fontId="38" fillId="0" borderId="14" xfId="96" applyNumberFormat="1" applyFont="1" applyFill="1" applyBorder="1" applyAlignment="1">
      <alignment horizontal="center"/>
    </xf>
    <xf numFmtId="0" fontId="68" fillId="0" borderId="30" xfId="0" applyFont="1" applyFill="1" applyBorder="1" applyAlignment="1">
      <alignment horizontal="left" wrapText="1"/>
    </xf>
    <xf numFmtId="0" fontId="68" fillId="0" borderId="30" xfId="0" applyFont="1" applyFill="1" applyBorder="1" applyAlignment="1">
      <alignment horizontal="center" wrapText="1"/>
    </xf>
    <xf numFmtId="2" fontId="38" fillId="0" borderId="16" xfId="0" applyNumberFormat="1" applyFont="1" applyFill="1" applyBorder="1" applyAlignment="1">
      <alignment horizontal="center" vertical="center"/>
    </xf>
    <xf numFmtId="0" fontId="68" fillId="0" borderId="14" xfId="96" applyFont="1" applyFill="1" applyBorder="1" applyAlignment="1">
      <alignment horizontal="left" wrapText="1"/>
    </xf>
    <xf numFmtId="0" fontId="68" fillId="0" borderId="14" xfId="96" applyFont="1" applyFill="1" applyBorder="1" applyAlignment="1">
      <alignment horizontal="center" wrapText="1"/>
    </xf>
    <xf numFmtId="2" fontId="38" fillId="0" borderId="18" xfId="0" applyNumberFormat="1" applyFont="1" applyFill="1" applyBorder="1" applyAlignment="1">
      <alignment horizontal="center" vertical="center"/>
    </xf>
    <xf numFmtId="49" fontId="38" fillId="0" borderId="12" xfId="78" applyNumberFormat="1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vertical="center"/>
    </xf>
    <xf numFmtId="4" fontId="50" fillId="0" borderId="0" xfId="0" applyNumberFormat="1" applyFont="1" applyFill="1" applyBorder="1" applyAlignment="1">
      <alignment vertical="center"/>
    </xf>
    <xf numFmtId="2" fontId="45" fillId="0" borderId="13" xfId="96" applyNumberFormat="1" applyFont="1" applyFill="1" applyBorder="1" applyAlignment="1">
      <alignment horizontal="center"/>
    </xf>
    <xf numFmtId="2" fontId="45" fillId="0" borderId="30" xfId="0" applyNumberFormat="1" applyFont="1" applyFill="1" applyBorder="1" applyAlignment="1">
      <alignment horizontal="center"/>
    </xf>
    <xf numFmtId="0" fontId="45" fillId="0" borderId="12" xfId="0" applyNumberFormat="1" applyFont="1" applyFill="1" applyBorder="1" applyAlignment="1" applyProtection="1">
      <alignment horizontal="left" vertical="center" wrapText="1"/>
    </xf>
    <xf numFmtId="2" fontId="45" fillId="0" borderId="14" xfId="96" applyNumberFormat="1" applyFont="1" applyFill="1" applyBorder="1" applyAlignment="1">
      <alignment horizontal="center"/>
    </xf>
    <xf numFmtId="0" fontId="45" fillId="0" borderId="12" xfId="0" applyFont="1" applyFill="1" applyBorder="1" applyAlignment="1">
      <alignment horizontal="center"/>
    </xf>
    <xf numFmtId="3" fontId="45" fillId="0" borderId="12" xfId="0" applyNumberFormat="1" applyFont="1" applyFill="1" applyBorder="1" applyAlignment="1">
      <alignment horizontal="center" vertical="center"/>
    </xf>
    <xf numFmtId="178" fontId="45" fillId="0" borderId="0" xfId="78" applyNumberFormat="1" applyFont="1" applyFill="1" applyBorder="1" applyAlignment="1">
      <alignment horizontal="center" vertical="center"/>
    </xf>
    <xf numFmtId="178" fontId="45" fillId="0" borderId="0" xfId="78" applyNumberFormat="1" applyFont="1" applyFill="1" applyBorder="1" applyAlignment="1">
      <alignment horizontal="left" vertical="center"/>
    </xf>
    <xf numFmtId="2" fontId="48" fillId="0" borderId="0" xfId="78" applyNumberFormat="1" applyFont="1" applyFill="1" applyBorder="1" applyAlignment="1">
      <alignment horizontal="left" vertical="center"/>
    </xf>
    <xf numFmtId="1" fontId="45" fillId="0" borderId="16" xfId="78" applyNumberFormat="1" applyFont="1" applyFill="1" applyBorder="1" applyAlignment="1">
      <alignment horizontal="center" vertical="center"/>
    </xf>
    <xf numFmtId="4" fontId="45" fillId="0" borderId="0" xfId="78" applyNumberFormat="1" applyFont="1" applyFill="1" applyBorder="1" applyAlignment="1">
      <alignment vertical="center"/>
    </xf>
    <xf numFmtId="0" fontId="45" fillId="0" borderId="12" xfId="0" applyNumberFormat="1" applyFont="1" applyFill="1" applyBorder="1" applyAlignment="1" applyProtection="1">
      <alignment vertical="center"/>
    </xf>
    <xf numFmtId="2" fontId="50" fillId="0" borderId="12" xfId="0" applyNumberFormat="1" applyFont="1" applyFill="1" applyBorder="1" applyAlignment="1">
      <alignment horizontal="center" vertical="center"/>
    </xf>
    <xf numFmtId="178" fontId="48" fillId="0" borderId="12" xfId="78" applyNumberFormat="1" applyFont="1" applyFill="1" applyBorder="1" applyAlignment="1">
      <alignment horizontal="left" vertical="center" wrapText="1"/>
    </xf>
    <xf numFmtId="0" fontId="45" fillId="0" borderId="13" xfId="0" applyFont="1" applyFill="1" applyBorder="1" applyAlignment="1">
      <alignment horizontal="center" vertical="center"/>
    </xf>
    <xf numFmtId="0" fontId="48" fillId="0" borderId="16" xfId="0" applyNumberFormat="1" applyFont="1" applyFill="1" applyBorder="1" applyAlignment="1" applyProtection="1">
      <alignment vertical="center" wrapText="1"/>
    </xf>
    <xf numFmtId="178" fontId="45" fillId="0" borderId="0" xfId="78" applyNumberFormat="1" applyFont="1" applyFill="1" applyBorder="1" applyAlignment="1">
      <alignment horizontal="center" vertical="center"/>
    </xf>
    <xf numFmtId="178" fontId="45" fillId="0" borderId="0" xfId="78" applyNumberFormat="1" applyFont="1" applyFill="1" applyBorder="1" applyAlignment="1">
      <alignment horizontal="left" vertical="center"/>
    </xf>
    <xf numFmtId="2" fontId="48" fillId="0" borderId="0" xfId="78" applyNumberFormat="1" applyFont="1" applyFill="1" applyBorder="1" applyAlignment="1">
      <alignment horizontal="left" vertical="center"/>
    </xf>
    <xf numFmtId="178" fontId="45" fillId="0" borderId="0" xfId="78" applyNumberFormat="1" applyFont="1" applyFill="1" applyBorder="1" applyAlignment="1">
      <alignment horizontal="center" vertical="center"/>
    </xf>
    <xf numFmtId="178" fontId="45" fillId="0" borderId="0" xfId="78" applyNumberFormat="1" applyFont="1" applyFill="1" applyBorder="1" applyAlignment="1">
      <alignment horizontal="center" vertical="center"/>
    </xf>
    <xf numFmtId="2" fontId="45" fillId="0" borderId="12" xfId="78" applyNumberFormat="1" applyFont="1" applyFill="1" applyBorder="1" applyAlignment="1">
      <alignment horizontal="center" vertical="center" wrapText="1"/>
    </xf>
    <xf numFmtId="2" fontId="53" fillId="0" borderId="12" xfId="0" applyNumberFormat="1" applyFont="1" applyFill="1" applyBorder="1" applyAlignment="1">
      <alignment horizontal="center" vertical="center" wrapText="1"/>
    </xf>
    <xf numFmtId="2" fontId="45" fillId="0" borderId="16" xfId="78" applyNumberFormat="1" applyFont="1" applyFill="1" applyBorder="1" applyAlignment="1">
      <alignment horizontal="center" vertical="center" wrapText="1"/>
    </xf>
    <xf numFmtId="2" fontId="45" fillId="0" borderId="16" xfId="0" applyNumberFormat="1" applyFont="1" applyFill="1" applyBorder="1" applyAlignment="1">
      <alignment horizontal="center" vertical="center" wrapText="1"/>
    </xf>
    <xf numFmtId="2" fontId="45" fillId="0" borderId="18" xfId="0" applyNumberFormat="1" applyFont="1" applyFill="1" applyBorder="1" applyAlignment="1">
      <alignment horizontal="center" vertical="center" wrapText="1"/>
    </xf>
    <xf numFmtId="2" fontId="59" fillId="0" borderId="13" xfId="69" applyNumberFormat="1" applyFont="1" applyFill="1" applyBorder="1" applyAlignment="1">
      <alignment horizontal="center" vertical="center" wrapText="1"/>
    </xf>
    <xf numFmtId="2" fontId="48" fillId="0" borderId="20" xfId="78" applyNumberFormat="1" applyFont="1" applyFill="1" applyBorder="1" applyAlignment="1">
      <alignment horizontal="center" vertical="center" wrapText="1"/>
    </xf>
    <xf numFmtId="2" fontId="45" fillId="0" borderId="18" xfId="78" applyNumberFormat="1" applyFont="1" applyBorder="1" applyAlignment="1">
      <alignment horizontal="center" vertical="center"/>
    </xf>
    <xf numFmtId="2" fontId="45" fillId="0" borderId="12" xfId="78" applyNumberFormat="1" applyFont="1" applyBorder="1" applyAlignment="1">
      <alignment horizontal="center" vertical="center"/>
    </xf>
    <xf numFmtId="4" fontId="45" fillId="0" borderId="12" xfId="78" applyNumberFormat="1" applyFont="1" applyBorder="1" applyAlignment="1">
      <alignment horizontal="center" vertical="center"/>
    </xf>
    <xf numFmtId="2" fontId="45" fillId="28" borderId="13" xfId="95" applyNumberFormat="1" applyFont="1" applyFill="1" applyBorder="1" applyAlignment="1">
      <alignment horizontal="center"/>
    </xf>
    <xf numFmtId="2" fontId="45" fillId="0" borderId="13" xfId="0" applyNumberFormat="1" applyFont="1" applyFill="1" applyBorder="1" applyAlignment="1">
      <alignment horizontal="center" wrapText="1"/>
    </xf>
    <xf numFmtId="2" fontId="45" fillId="28" borderId="13" xfId="0" applyNumberFormat="1" applyFont="1" applyFill="1" applyBorder="1" applyAlignment="1">
      <alignment horizontal="center" wrapText="1"/>
    </xf>
    <xf numFmtId="2" fontId="45" fillId="0" borderId="13" xfId="95" applyNumberFormat="1" applyFont="1" applyFill="1" applyBorder="1" applyAlignment="1">
      <alignment horizontal="center"/>
    </xf>
    <xf numFmtId="2" fontId="38" fillId="0" borderId="13" xfId="95" applyNumberFormat="1" applyFont="1" applyFill="1" applyBorder="1" applyAlignment="1">
      <alignment horizontal="center"/>
    </xf>
    <xf numFmtId="2" fontId="60" fillId="0" borderId="51" xfId="0" applyNumberFormat="1" applyFont="1" applyBorder="1" applyAlignment="1">
      <alignment horizontal="center" vertical="center"/>
    </xf>
    <xf numFmtId="2" fontId="66" fillId="0" borderId="13" xfId="0" applyNumberFormat="1" applyFont="1" applyFill="1" applyBorder="1" applyAlignment="1">
      <alignment horizontal="center" wrapText="1"/>
    </xf>
    <xf numFmtId="2" fontId="60" fillId="0" borderId="51" xfId="0" applyNumberFormat="1" applyFont="1" applyBorder="1" applyAlignment="1">
      <alignment horizontal="center"/>
    </xf>
    <xf numFmtId="2" fontId="60" fillId="0" borderId="12" xfId="0" applyNumberFormat="1" applyFont="1" applyBorder="1" applyAlignment="1">
      <alignment horizontal="center"/>
    </xf>
    <xf numFmtId="2" fontId="45" fillId="0" borderId="53" xfId="0" applyNumberFormat="1" applyFont="1" applyFill="1" applyBorder="1" applyAlignment="1">
      <alignment horizontal="center" wrapText="1"/>
    </xf>
    <xf numFmtId="2" fontId="45" fillId="0" borderId="14" xfId="95" applyNumberFormat="1" applyFont="1" applyFill="1" applyBorder="1" applyAlignment="1">
      <alignment horizontal="center"/>
    </xf>
    <xf numFmtId="2" fontId="68" fillId="0" borderId="14" xfId="96" applyNumberFormat="1" applyFont="1" applyFill="1" applyBorder="1" applyAlignment="1" applyProtection="1">
      <alignment horizontal="center" vertical="center"/>
    </xf>
    <xf numFmtId="2" fontId="68" fillId="0" borderId="13" xfId="96" applyNumberFormat="1" applyFont="1" applyFill="1" applyBorder="1" applyAlignment="1" applyProtection="1">
      <alignment horizontal="center" vertical="center"/>
    </xf>
    <xf numFmtId="2" fontId="68" fillId="0" borderId="13" xfId="0" applyNumberFormat="1" applyFont="1" applyFill="1" applyBorder="1" applyAlignment="1" applyProtection="1">
      <alignment horizontal="center" vertical="center"/>
    </xf>
    <xf numFmtId="2" fontId="68" fillId="0" borderId="30" xfId="0" applyNumberFormat="1" applyFont="1" applyFill="1" applyBorder="1" applyAlignment="1" applyProtection="1">
      <alignment horizontal="center" vertical="center"/>
    </xf>
    <xf numFmtId="2" fontId="68" fillId="0" borderId="30" xfId="96" applyNumberFormat="1" applyFont="1" applyFill="1" applyBorder="1" applyAlignment="1" applyProtection="1">
      <alignment horizontal="center" vertical="center"/>
    </xf>
    <xf numFmtId="2" fontId="59" fillId="0" borderId="52" xfId="69" applyNumberFormat="1" applyFont="1" applyFill="1" applyBorder="1" applyAlignment="1">
      <alignment horizontal="center" vertical="center" wrapText="1"/>
    </xf>
    <xf numFmtId="2" fontId="53" fillId="0" borderId="18" xfId="0" applyNumberFormat="1" applyFont="1" applyFill="1" applyBorder="1" applyAlignment="1">
      <alignment horizontal="center" vertical="center" wrapText="1"/>
    </xf>
    <xf numFmtId="2" fontId="52" fillId="0" borderId="12" xfId="0" applyNumberFormat="1" applyFont="1" applyFill="1" applyBorder="1" applyAlignment="1">
      <alignment horizontal="center" vertical="center" wrapText="1"/>
    </xf>
    <xf numFmtId="2" fontId="52" fillId="0" borderId="17" xfId="0" applyNumberFormat="1" applyFont="1" applyFill="1" applyBorder="1" applyAlignment="1">
      <alignment horizontal="center" vertical="center" wrapText="1"/>
    </xf>
    <xf numFmtId="2" fontId="53" fillId="0" borderId="16" xfId="0" applyNumberFormat="1" applyFont="1" applyFill="1" applyBorder="1" applyAlignment="1">
      <alignment horizontal="center" vertical="center" wrapText="1"/>
    </xf>
    <xf numFmtId="2" fontId="53" fillId="0" borderId="12" xfId="0" applyNumberFormat="1" applyFont="1" applyFill="1" applyBorder="1" applyAlignment="1">
      <alignment horizontal="center" vertical="center"/>
    </xf>
    <xf numFmtId="0" fontId="45" fillId="0" borderId="13" xfId="0" applyFont="1" applyFill="1" applyBorder="1" applyAlignment="1">
      <alignment horizontal="left" vertical="center" wrapText="1"/>
    </xf>
    <xf numFmtId="0" fontId="45" fillId="0" borderId="13" xfId="0" applyFont="1" applyFill="1" applyBorder="1" applyAlignment="1">
      <alignment horizontal="left" vertical="center"/>
    </xf>
    <xf numFmtId="1" fontId="50" fillId="0" borderId="12" xfId="0" applyNumberFormat="1" applyFont="1" applyFill="1" applyBorder="1" applyAlignment="1">
      <alignment horizontal="center" vertical="center"/>
    </xf>
    <xf numFmtId="4" fontId="50" fillId="0" borderId="12" xfId="0" applyNumberFormat="1" applyFont="1" applyFill="1" applyBorder="1" applyAlignment="1">
      <alignment horizontal="center" vertical="center"/>
    </xf>
    <xf numFmtId="4" fontId="45" fillId="0" borderId="12" xfId="0" applyNumberFormat="1" applyFont="1" applyFill="1" applyBorder="1" applyAlignment="1">
      <alignment horizontal="center" vertical="center" wrapText="1"/>
    </xf>
    <xf numFmtId="4" fontId="56" fillId="0" borderId="12" xfId="0" applyNumberFormat="1" applyFont="1" applyFill="1" applyBorder="1" applyAlignment="1">
      <alignment horizontal="center" vertical="center"/>
    </xf>
    <xf numFmtId="178" fontId="45" fillId="0" borderId="12" xfId="78" applyNumberFormat="1" applyFont="1" applyFill="1" applyBorder="1" applyAlignment="1">
      <alignment vertical="center" wrapText="1"/>
    </xf>
    <xf numFmtId="178" fontId="56" fillId="0" borderId="12" xfId="0" applyNumberFormat="1" applyFont="1" applyFill="1" applyBorder="1" applyAlignment="1">
      <alignment horizontal="center" vertical="center"/>
    </xf>
    <xf numFmtId="0" fontId="45" fillId="0" borderId="13" xfId="0" applyNumberFormat="1" applyFont="1" applyBorder="1" applyAlignment="1">
      <alignment horizontal="left" wrapText="1"/>
    </xf>
    <xf numFmtId="0" fontId="45" fillId="0" borderId="13" xfId="0" applyNumberFormat="1" applyFont="1" applyFill="1" applyBorder="1" applyAlignment="1">
      <alignment horizontal="left" wrapText="1"/>
    </xf>
    <xf numFmtId="0" fontId="59" fillId="0" borderId="13" xfId="69" applyNumberFormat="1" applyFont="1" applyFill="1" applyBorder="1" applyAlignment="1">
      <alignment wrapText="1"/>
    </xf>
    <xf numFmtId="0" fontId="45" fillId="0" borderId="13" xfId="0" applyNumberFormat="1" applyFont="1" applyFill="1" applyBorder="1" applyAlignment="1">
      <alignment wrapText="1"/>
    </xf>
    <xf numFmtId="0" fontId="45" fillId="0" borderId="13" xfId="0" applyNumberFormat="1" applyFont="1" applyFill="1" applyBorder="1" applyAlignment="1">
      <alignment vertical="center" wrapText="1"/>
    </xf>
    <xf numFmtId="0" fontId="45" fillId="28" borderId="13" xfId="0" applyNumberFormat="1" applyFont="1" applyFill="1" applyBorder="1" applyAlignment="1">
      <alignment wrapText="1"/>
    </xf>
    <xf numFmtId="2" fontId="45" fillId="0" borderId="13" xfId="0" applyNumberFormat="1" applyFont="1" applyBorder="1" applyAlignment="1">
      <alignment horizontal="center" wrapText="1"/>
    </xf>
    <xf numFmtId="0" fontId="45" fillId="0" borderId="13" xfId="0" applyNumberFormat="1" applyFont="1" applyBorder="1" applyAlignment="1">
      <alignment horizontal="left" vertical="center"/>
    </xf>
    <xf numFmtId="0" fontId="45" fillId="28" borderId="13" xfId="0" applyNumberFormat="1" applyFont="1" applyFill="1" applyBorder="1" applyAlignment="1">
      <alignment horizontal="left" wrapText="1"/>
    </xf>
    <xf numFmtId="0" fontId="45" fillId="0" borderId="12" xfId="0" applyFont="1" applyFill="1" applyBorder="1" applyAlignment="1">
      <alignment horizontal="center" vertical="center"/>
    </xf>
    <xf numFmtId="178" fontId="45" fillId="0" borderId="12" xfId="0" applyNumberFormat="1" applyFont="1" applyFill="1" applyBorder="1" applyAlignment="1">
      <alignment horizontal="center" vertical="center"/>
    </xf>
    <xf numFmtId="2" fontId="68" fillId="0" borderId="12" xfId="0" applyNumberFormat="1" applyFont="1" applyFill="1" applyBorder="1" applyAlignment="1">
      <alignment horizontal="center" vertical="center"/>
    </xf>
    <xf numFmtId="2" fontId="48" fillId="0" borderId="54" xfId="78" applyNumberFormat="1" applyFont="1" applyFill="1" applyBorder="1" applyAlignment="1">
      <alignment horizontal="center" vertical="center" wrapText="1"/>
    </xf>
    <xf numFmtId="0" fontId="45" fillId="0" borderId="12" xfId="78" applyNumberFormat="1" applyFont="1" applyFill="1" applyBorder="1" applyAlignment="1">
      <alignment vertical="center" wrapText="1"/>
    </xf>
    <xf numFmtId="0" fontId="45" fillId="0" borderId="12" xfId="0" applyFont="1" applyFill="1" applyBorder="1" applyAlignment="1">
      <alignment horizontal="left"/>
    </xf>
    <xf numFmtId="178" fontId="45" fillId="0" borderId="0" xfId="78" applyNumberFormat="1" applyFont="1" applyFill="1" applyBorder="1" applyAlignment="1">
      <alignment horizontal="center" vertical="center"/>
    </xf>
    <xf numFmtId="2" fontId="48" fillId="0" borderId="0" xfId="78" applyNumberFormat="1" applyFont="1" applyFill="1" applyBorder="1" applyAlignment="1">
      <alignment horizontal="left" vertical="center"/>
    </xf>
    <xf numFmtId="1" fontId="45" fillId="0" borderId="12" xfId="97" applyNumberFormat="1" applyFont="1" applyFill="1" applyBorder="1" applyAlignment="1">
      <alignment horizontal="center" vertical="center" wrapText="1"/>
    </xf>
    <xf numFmtId="4" fontId="45" fillId="0" borderId="12" xfId="0" applyNumberFormat="1" applyFont="1" applyFill="1" applyBorder="1" applyAlignment="1">
      <alignment horizontal="right" vertical="center" wrapText="1"/>
    </xf>
    <xf numFmtId="49" fontId="45" fillId="0" borderId="12" xfId="97" applyNumberFormat="1" applyFont="1" applyFill="1" applyBorder="1" applyAlignment="1">
      <alignment horizontal="center" vertical="center" wrapText="1"/>
    </xf>
    <xf numFmtId="49" fontId="45" fillId="0" borderId="16" xfId="97" applyNumberFormat="1" applyFont="1" applyFill="1" applyBorder="1" applyAlignment="1">
      <alignment horizontal="center" vertical="center" wrapText="1"/>
    </xf>
    <xf numFmtId="2" fontId="45" fillId="0" borderId="16" xfId="97" applyNumberFormat="1" applyFont="1" applyFill="1" applyBorder="1" applyAlignment="1">
      <alignment horizontal="center" vertical="center" wrapText="1"/>
    </xf>
    <xf numFmtId="1" fontId="45" fillId="0" borderId="16" xfId="97" applyNumberFormat="1" applyFont="1" applyFill="1" applyBorder="1" applyAlignment="1">
      <alignment horizontal="center" vertical="center" wrapText="1"/>
    </xf>
    <xf numFmtId="2" fontId="45" fillId="0" borderId="16" xfId="97" applyNumberFormat="1" applyFont="1" applyFill="1" applyBorder="1" applyAlignment="1">
      <alignment horizontal="center" vertical="center"/>
    </xf>
    <xf numFmtId="2" fontId="45" fillId="0" borderId="12" xfId="0" applyNumberFormat="1" applyFont="1" applyBorder="1" applyAlignment="1">
      <alignment horizontal="center" vertical="center"/>
    </xf>
    <xf numFmtId="1" fontId="45" fillId="0" borderId="16" xfId="97" applyNumberFormat="1" applyFont="1" applyFill="1" applyBorder="1" applyAlignment="1">
      <alignment horizontal="center" vertical="center"/>
    </xf>
    <xf numFmtId="2" fontId="45" fillId="0" borderId="51" xfId="0" applyNumberFormat="1" applyFont="1" applyFill="1" applyBorder="1" applyAlignment="1">
      <alignment horizontal="center" vertical="center" wrapText="1"/>
    </xf>
    <xf numFmtId="49" fontId="45" fillId="0" borderId="55" xfId="97" applyNumberFormat="1" applyFont="1" applyFill="1" applyBorder="1" applyAlignment="1">
      <alignment horizontal="center" vertical="center" wrapText="1"/>
    </xf>
    <xf numFmtId="0" fontId="60" fillId="0" borderId="55" xfId="97" applyNumberFormat="1" applyFont="1" applyFill="1" applyBorder="1" applyAlignment="1">
      <alignment horizontal="center" vertical="center" wrapText="1"/>
    </xf>
    <xf numFmtId="0" fontId="60" fillId="0" borderId="55" xfId="0" applyNumberFormat="1" applyFont="1" applyFill="1" applyBorder="1" applyAlignment="1">
      <alignment horizontal="center" wrapText="1"/>
    </xf>
    <xf numFmtId="2" fontId="60" fillId="0" borderId="55" xfId="0" applyNumberFormat="1" applyFont="1" applyFill="1" applyBorder="1" applyAlignment="1">
      <alignment horizontal="center" wrapText="1"/>
    </xf>
    <xf numFmtId="2" fontId="60" fillId="0" borderId="55" xfId="95" applyNumberFormat="1" applyFont="1" applyFill="1" applyBorder="1" applyAlignment="1">
      <alignment horizontal="center"/>
    </xf>
    <xf numFmtId="2" fontId="60" fillId="0" borderId="55" xfId="0" applyNumberFormat="1" applyFont="1" applyFill="1" applyBorder="1" applyAlignment="1">
      <alignment horizontal="center" vertical="center" wrapText="1"/>
    </xf>
    <xf numFmtId="2" fontId="60" fillId="0" borderId="55" xfId="0" applyNumberFormat="1" applyFont="1" applyFill="1" applyBorder="1" applyAlignment="1">
      <alignment horizontal="center" vertical="center"/>
    </xf>
    <xf numFmtId="178" fontId="45" fillId="0" borderId="0" xfId="97" applyNumberFormat="1" applyFont="1" applyFill="1" applyBorder="1" applyAlignment="1">
      <alignment vertical="center"/>
    </xf>
    <xf numFmtId="49" fontId="45" fillId="0" borderId="55" xfId="78" applyNumberFormat="1" applyFont="1" applyFill="1" applyBorder="1" applyAlignment="1">
      <alignment horizontal="center" vertical="center" wrapText="1"/>
    </xf>
    <xf numFmtId="49" fontId="60" fillId="0" borderId="56" xfId="97" applyNumberFormat="1" applyFont="1" applyFill="1" applyBorder="1" applyAlignment="1">
      <alignment horizontal="center" vertical="center" wrapText="1"/>
    </xf>
    <xf numFmtId="43" fontId="60" fillId="0" borderId="57" xfId="0" applyNumberFormat="1" applyFont="1" applyFill="1" applyBorder="1" applyAlignment="1">
      <alignment horizontal="center" wrapText="1"/>
    </xf>
    <xf numFmtId="2" fontId="45" fillId="0" borderId="57" xfId="0" applyNumberFormat="1" applyFont="1" applyFill="1" applyBorder="1" applyAlignment="1">
      <alignment horizontal="center" wrapText="1"/>
    </xf>
    <xf numFmtId="2" fontId="45" fillId="0" borderId="57" xfId="95" applyNumberFormat="1" applyFont="1" applyFill="1" applyBorder="1" applyAlignment="1">
      <alignment horizontal="center"/>
    </xf>
    <xf numFmtId="2" fontId="45" fillId="0" borderId="58" xfId="0" applyNumberFormat="1" applyFont="1" applyFill="1" applyBorder="1" applyAlignment="1">
      <alignment horizontal="center" vertical="center"/>
    </xf>
    <xf numFmtId="49" fontId="45" fillId="0" borderId="59" xfId="97" applyNumberFormat="1" applyFont="1" applyFill="1" applyBorder="1" applyAlignment="1">
      <alignment horizontal="center" vertical="center" wrapText="1"/>
    </xf>
    <xf numFmtId="0" fontId="45" fillId="0" borderId="60" xfId="96" applyNumberFormat="1" applyFont="1" applyFill="1" applyBorder="1" applyAlignment="1">
      <alignment horizontal="center"/>
    </xf>
    <xf numFmtId="0" fontId="45" fillId="0" borderId="60" xfId="96" applyNumberFormat="1" applyFont="1" applyFill="1" applyBorder="1" applyAlignment="1">
      <alignment horizontal="center" wrapText="1"/>
    </xf>
    <xf numFmtId="2" fontId="45" fillId="0" borderId="60" xfId="96" applyNumberFormat="1" applyFont="1" applyFill="1" applyBorder="1" applyAlignment="1">
      <alignment horizontal="center"/>
    </xf>
    <xf numFmtId="2" fontId="45" fillId="0" borderId="60" xfId="96" applyNumberFormat="1" applyFont="1" applyFill="1" applyBorder="1" applyAlignment="1" applyProtection="1">
      <alignment horizontal="center" vertical="center"/>
    </xf>
    <xf numFmtId="2" fontId="45" fillId="0" borderId="59" xfId="0" applyNumberFormat="1" applyFont="1" applyFill="1" applyBorder="1" applyAlignment="1">
      <alignment horizontal="center" vertical="center" wrapText="1"/>
    </xf>
    <xf numFmtId="2" fontId="45" fillId="0" borderId="59" xfId="0" applyNumberFormat="1" applyFont="1" applyFill="1" applyBorder="1" applyAlignment="1">
      <alignment horizontal="center" vertical="center"/>
    </xf>
    <xf numFmtId="1" fontId="68" fillId="0" borderId="12" xfId="0" applyNumberFormat="1" applyFont="1" applyFill="1" applyBorder="1" applyAlignment="1">
      <alignment horizontal="center" vertical="center"/>
    </xf>
    <xf numFmtId="0" fontId="67" fillId="0" borderId="16" xfId="0" applyFont="1" applyFill="1" applyBorder="1" applyAlignment="1">
      <alignment horizontal="center" vertical="center"/>
    </xf>
    <xf numFmtId="0" fontId="68" fillId="0" borderId="16" xfId="0" applyNumberFormat="1" applyFont="1" applyFill="1" applyBorder="1" applyAlignment="1" applyProtection="1">
      <alignment vertical="center" wrapText="1"/>
    </xf>
    <xf numFmtId="0" fontId="68" fillId="0" borderId="12" xfId="0" applyFont="1" applyFill="1" applyBorder="1" applyAlignment="1">
      <alignment horizontal="center" vertical="center"/>
    </xf>
    <xf numFmtId="2" fontId="68" fillId="0" borderId="16" xfId="78" applyNumberFormat="1" applyFont="1" applyFill="1" applyBorder="1" applyAlignment="1">
      <alignment horizontal="center" vertical="center"/>
    </xf>
    <xf numFmtId="2" fontId="68" fillId="0" borderId="12" xfId="0" applyNumberFormat="1" applyFont="1" applyFill="1" applyBorder="1" applyAlignment="1">
      <alignment horizontal="center" vertical="center" wrapText="1"/>
    </xf>
    <xf numFmtId="0" fontId="67" fillId="0" borderId="12" xfId="0" applyFont="1" applyFill="1" applyBorder="1" applyAlignment="1">
      <alignment horizontal="center" vertical="center"/>
    </xf>
    <xf numFmtId="0" fontId="68" fillId="0" borderId="12" xfId="0" applyNumberFormat="1" applyFont="1" applyFill="1" applyBorder="1" applyAlignment="1" applyProtection="1">
      <alignment vertical="center" wrapText="1"/>
    </xf>
    <xf numFmtId="4" fontId="68" fillId="0" borderId="12" xfId="0" applyNumberFormat="1" applyFont="1" applyFill="1" applyBorder="1" applyAlignment="1">
      <alignment horizontal="center" vertical="center"/>
    </xf>
    <xf numFmtId="4" fontId="68" fillId="0" borderId="12" xfId="0" applyNumberFormat="1" applyFont="1" applyFill="1" applyBorder="1" applyAlignment="1">
      <alignment horizontal="center" vertical="center" wrapText="1"/>
    </xf>
    <xf numFmtId="0" fontId="68" fillId="0" borderId="12" xfId="0" applyNumberFormat="1" applyFont="1" applyFill="1" applyBorder="1" applyAlignment="1" applyProtection="1">
      <alignment horizontal="left" vertical="center" wrapText="1"/>
    </xf>
    <xf numFmtId="0" fontId="68" fillId="0" borderId="18" xfId="0" applyFont="1" applyFill="1" applyBorder="1" applyAlignment="1">
      <alignment horizontal="center" vertical="center"/>
    </xf>
    <xf numFmtId="0" fontId="67" fillId="0" borderId="18" xfId="0" applyFont="1" applyFill="1" applyBorder="1" applyAlignment="1">
      <alignment horizontal="center" vertical="center"/>
    </xf>
    <xf numFmtId="2" fontId="68" fillId="0" borderId="18" xfId="0" applyNumberFormat="1" applyFont="1" applyFill="1" applyBorder="1" applyAlignment="1">
      <alignment horizontal="center" vertical="center"/>
    </xf>
    <xf numFmtId="4" fontId="68" fillId="0" borderId="18" xfId="0" applyNumberFormat="1" applyFont="1" applyFill="1" applyBorder="1" applyAlignment="1">
      <alignment horizontal="center" vertical="center"/>
    </xf>
    <xf numFmtId="4" fontId="68" fillId="0" borderId="18" xfId="0" applyNumberFormat="1" applyFont="1" applyFill="1" applyBorder="1" applyAlignment="1">
      <alignment horizontal="center" vertical="center" wrapText="1"/>
    </xf>
    <xf numFmtId="1" fontId="68" fillId="0" borderId="0" xfId="0" applyNumberFormat="1" applyFont="1" applyFill="1" applyBorder="1" applyAlignment="1">
      <alignment horizontal="center" vertical="center"/>
    </xf>
    <xf numFmtId="0" fontId="45" fillId="0" borderId="18" xfId="0" applyFont="1" applyBorder="1" applyAlignment="1">
      <alignment horizontal="left" vertical="center" wrapText="1"/>
    </xf>
    <xf numFmtId="0" fontId="45" fillId="0" borderId="18" xfId="0" applyNumberFormat="1" applyFont="1" applyBorder="1" applyAlignment="1">
      <alignment horizontal="center" vertical="center"/>
    </xf>
    <xf numFmtId="2" fontId="45" fillId="0" borderId="18" xfId="0" applyNumberFormat="1" applyFont="1" applyBorder="1" applyAlignment="1">
      <alignment horizontal="center" vertical="center"/>
    </xf>
    <xf numFmtId="2" fontId="45" fillId="0" borderId="18" xfId="0" applyNumberFormat="1" applyFont="1" applyFill="1" applyBorder="1" applyAlignment="1">
      <alignment horizontal="center" vertical="center"/>
    </xf>
    <xf numFmtId="0" fontId="45" fillId="0" borderId="18" xfId="0" applyFont="1" applyBorder="1" applyAlignment="1">
      <alignment vertical="center" wrapText="1"/>
    </xf>
    <xf numFmtId="0" fontId="68" fillId="0" borderId="16" xfId="0" applyFont="1" applyFill="1" applyBorder="1" applyAlignment="1">
      <alignment horizontal="center" vertical="center"/>
    </xf>
    <xf numFmtId="0" fontId="45" fillId="0" borderId="12" xfId="0" applyNumberFormat="1" applyFont="1" applyFill="1" applyBorder="1" applyAlignment="1">
      <alignment horizontal="center" vertical="center" wrapText="1"/>
    </xf>
    <xf numFmtId="0" fontId="45" fillId="0" borderId="16" xfId="0" applyFont="1" applyFill="1" applyBorder="1" applyAlignment="1">
      <alignment horizontal="center" vertical="center"/>
    </xf>
    <xf numFmtId="2" fontId="68" fillId="0" borderId="16" xfId="0" applyNumberFormat="1" applyFont="1" applyFill="1" applyBorder="1" applyAlignment="1">
      <alignment horizontal="center" vertical="center"/>
    </xf>
    <xf numFmtId="2" fontId="68" fillId="0" borderId="16" xfId="0" applyNumberFormat="1" applyFont="1" applyFill="1" applyBorder="1" applyAlignment="1">
      <alignment horizontal="center" vertical="center" wrapText="1"/>
    </xf>
    <xf numFmtId="0" fontId="38" fillId="0" borderId="61" xfId="0" applyFont="1" applyBorder="1" applyAlignment="1">
      <alignment horizontal="center" vertical="center"/>
    </xf>
    <xf numFmtId="0" fontId="38" fillId="0" borderId="57" xfId="0" applyFont="1" applyBorder="1" applyAlignment="1">
      <alignment horizontal="center" vertical="center" wrapText="1"/>
    </xf>
    <xf numFmtId="0" fontId="43" fillId="0" borderId="57" xfId="0" applyFont="1" applyBorder="1" applyAlignment="1">
      <alignment vertical="center" wrapText="1"/>
    </xf>
    <xf numFmtId="4" fontId="38" fillId="0" borderId="57" xfId="0" applyNumberFormat="1" applyFont="1" applyBorder="1" applyAlignment="1">
      <alignment horizontal="center" vertical="center"/>
    </xf>
    <xf numFmtId="4" fontId="38" fillId="0" borderId="57" xfId="0" applyNumberFormat="1" applyFont="1" applyBorder="1" applyAlignment="1">
      <alignment horizontal="right" vertical="center"/>
    </xf>
    <xf numFmtId="4" fontId="38" fillId="0" borderId="62" xfId="0" applyNumberFormat="1" applyFont="1" applyBorder="1" applyAlignment="1">
      <alignment horizontal="right" vertical="center"/>
    </xf>
    <xf numFmtId="0" fontId="40" fillId="0" borderId="14" xfId="0" applyFont="1" applyBorder="1" applyAlignment="1">
      <alignment horizontal="right" vertical="center"/>
    </xf>
    <xf numFmtId="0" fontId="38" fillId="0" borderId="55" xfId="0" applyFont="1" applyBorder="1" applyAlignment="1">
      <alignment vertical="center"/>
    </xf>
    <xf numFmtId="0" fontId="38" fillId="0" borderId="55" xfId="0" applyFont="1" applyBorder="1" applyAlignment="1">
      <alignment horizontal="right" vertical="center"/>
    </xf>
    <xf numFmtId="4" fontId="40" fillId="0" borderId="55" xfId="0" applyNumberFormat="1" applyFont="1" applyBorder="1" applyAlignment="1">
      <alignment horizontal="center" vertical="center"/>
    </xf>
    <xf numFmtId="4" fontId="40" fillId="0" borderId="55" xfId="0" applyNumberFormat="1" applyFont="1" applyBorder="1" applyAlignment="1">
      <alignment horizontal="right" vertical="center"/>
    </xf>
    <xf numFmtId="4" fontId="38" fillId="0" borderId="55" xfId="0" applyNumberFormat="1" applyFont="1" applyBorder="1" applyAlignment="1">
      <alignment horizontal="center" vertical="center"/>
    </xf>
    <xf numFmtId="4" fontId="38" fillId="0" borderId="55" xfId="0" applyNumberFormat="1" applyFont="1" applyBorder="1" applyAlignment="1">
      <alignment vertical="center"/>
    </xf>
    <xf numFmtId="43" fontId="45" fillId="27" borderId="57" xfId="0" applyNumberFormat="1" applyFont="1" applyFill="1" applyBorder="1" applyAlignment="1">
      <alignment horizontal="left" wrapText="1"/>
    </xf>
    <xf numFmtId="0" fontId="60" fillId="27" borderId="55" xfId="0" applyNumberFormat="1" applyFont="1" applyFill="1" applyBorder="1" applyAlignment="1">
      <alignment horizontal="left" wrapText="1"/>
    </xf>
    <xf numFmtId="0" fontId="45" fillId="27" borderId="60" xfId="96" applyNumberFormat="1" applyFont="1" applyFill="1" applyBorder="1" applyAlignment="1">
      <alignment horizontal="left" wrapText="1"/>
    </xf>
    <xf numFmtId="1" fontId="45" fillId="27" borderId="12" xfId="97" applyNumberFormat="1" applyFont="1" applyFill="1" applyBorder="1" applyAlignment="1">
      <alignment horizontal="left" vertical="center" wrapText="1"/>
    </xf>
    <xf numFmtId="0" fontId="45" fillId="27" borderId="12" xfId="0" applyFont="1" applyFill="1" applyBorder="1" applyAlignment="1">
      <alignment horizontal="left" vertical="center" wrapText="1"/>
    </xf>
    <xf numFmtId="0" fontId="45" fillId="27" borderId="12" xfId="0" applyNumberFormat="1" applyFont="1" applyFill="1" applyBorder="1" applyAlignment="1" applyProtection="1">
      <alignment vertical="center" wrapText="1"/>
    </xf>
    <xf numFmtId="0" fontId="45" fillId="27" borderId="12" xfId="0" applyFont="1" applyFill="1" applyBorder="1" applyAlignment="1">
      <alignment vertical="center"/>
    </xf>
    <xf numFmtId="0" fontId="63" fillId="27" borderId="12" xfId="0" applyNumberFormat="1" applyFont="1" applyFill="1" applyBorder="1"/>
    <xf numFmtId="0" fontId="37" fillId="0" borderId="16" xfId="76" applyFont="1" applyFill="1" applyBorder="1" applyAlignment="1">
      <alignment horizontal="center" vertical="center" wrapText="1"/>
    </xf>
    <xf numFmtId="0" fontId="37" fillId="0" borderId="17" xfId="77" applyFont="1" applyFill="1" applyBorder="1" applyAlignment="1">
      <alignment horizontal="center" vertical="center" wrapText="1"/>
    </xf>
    <xf numFmtId="0" fontId="37" fillId="0" borderId="16" xfId="76" applyFont="1" applyFill="1" applyBorder="1" applyAlignment="1">
      <alignment horizontal="center" vertical="center"/>
    </xf>
    <xf numFmtId="0" fontId="37" fillId="0" borderId="17" xfId="76" applyFont="1" applyFill="1" applyBorder="1" applyAlignment="1">
      <alignment horizontal="center" vertical="center"/>
    </xf>
    <xf numFmtId="0" fontId="37" fillId="0" borderId="17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38" fillId="0" borderId="32" xfId="0" applyFont="1" applyBorder="1" applyAlignment="1">
      <alignment horizontal="center" vertical="center" wrapText="1"/>
    </xf>
    <xf numFmtId="0" fontId="38" fillId="0" borderId="33" xfId="0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0" fontId="38" fillId="0" borderId="34" xfId="0" applyFont="1" applyBorder="1" applyAlignment="1">
      <alignment horizontal="center" vertical="center"/>
    </xf>
    <xf numFmtId="0" fontId="38" fillId="0" borderId="35" xfId="0" applyFont="1" applyBorder="1" applyAlignment="1">
      <alignment horizontal="center" vertical="center"/>
    </xf>
    <xf numFmtId="0" fontId="40" fillId="0" borderId="0" xfId="0" applyFont="1" applyBorder="1" applyAlignment="1">
      <alignment horizontal="left" vertical="center" wrapText="1"/>
    </xf>
    <xf numFmtId="0" fontId="38" fillId="0" borderId="36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178" fontId="38" fillId="0" borderId="37" xfId="78" applyNumberFormat="1" applyFont="1" applyFill="1" applyBorder="1" applyAlignment="1">
      <alignment horizontal="center" vertical="center" wrapText="1"/>
    </xf>
    <xf numFmtId="178" fontId="38" fillId="0" borderId="38" xfId="78" applyNumberFormat="1" applyFont="1" applyFill="1" applyBorder="1" applyAlignment="1">
      <alignment horizontal="center" vertical="center" wrapText="1"/>
    </xf>
    <xf numFmtId="178" fontId="38" fillId="0" borderId="39" xfId="78" applyNumberFormat="1" applyFont="1" applyFill="1" applyBorder="1" applyAlignment="1">
      <alignment horizontal="center" vertical="center" wrapText="1"/>
    </xf>
    <xf numFmtId="178" fontId="38" fillId="0" borderId="37" xfId="78" applyNumberFormat="1" applyFont="1" applyFill="1" applyBorder="1" applyAlignment="1">
      <alignment horizontal="center" vertical="center" textRotation="90"/>
    </xf>
    <xf numFmtId="178" fontId="38" fillId="0" borderId="38" xfId="78" applyNumberFormat="1" applyFont="1" applyFill="1" applyBorder="1" applyAlignment="1">
      <alignment horizontal="center" vertical="center" textRotation="90"/>
    </xf>
    <xf numFmtId="178" fontId="38" fillId="0" borderId="39" xfId="78" applyNumberFormat="1" applyFont="1" applyFill="1" applyBorder="1" applyAlignment="1">
      <alignment horizontal="center" vertical="center" textRotation="90"/>
    </xf>
    <xf numFmtId="2" fontId="38" fillId="0" borderId="37" xfId="78" applyNumberFormat="1" applyFont="1" applyFill="1" applyBorder="1" applyAlignment="1">
      <alignment horizontal="center" vertical="center" textRotation="90"/>
    </xf>
    <xf numFmtId="2" fontId="38" fillId="0" borderId="38" xfId="78" applyNumberFormat="1" applyFont="1" applyFill="1" applyBorder="1" applyAlignment="1">
      <alignment horizontal="center" vertical="center" textRotation="90"/>
    </xf>
    <xf numFmtId="2" fontId="38" fillId="0" borderId="39" xfId="78" applyNumberFormat="1" applyFont="1" applyFill="1" applyBorder="1" applyAlignment="1">
      <alignment horizontal="center" vertical="center" textRotation="90"/>
    </xf>
    <xf numFmtId="178" fontId="38" fillId="0" borderId="40" xfId="78" applyNumberFormat="1" applyFont="1" applyFill="1" applyBorder="1" applyAlignment="1">
      <alignment horizontal="center" vertical="center"/>
    </xf>
    <xf numFmtId="178" fontId="38" fillId="0" borderId="41" xfId="78" applyNumberFormat="1" applyFont="1" applyFill="1" applyBorder="1" applyAlignment="1">
      <alignment horizontal="center" vertical="center"/>
    </xf>
    <xf numFmtId="178" fontId="45" fillId="0" borderId="0" xfId="78" applyNumberFormat="1" applyFont="1" applyFill="1" applyBorder="1" applyAlignment="1">
      <alignment horizontal="center" vertical="center"/>
    </xf>
    <xf numFmtId="178" fontId="47" fillId="0" borderId="15" xfId="78" applyNumberFormat="1" applyFont="1" applyFill="1" applyBorder="1" applyAlignment="1">
      <alignment horizontal="center" vertical="center"/>
    </xf>
    <xf numFmtId="2" fontId="48" fillId="0" borderId="0" xfId="78" applyNumberFormat="1" applyFont="1" applyFill="1" applyBorder="1" applyAlignment="1">
      <alignment horizontal="left" vertical="center"/>
    </xf>
    <xf numFmtId="178" fontId="38" fillId="0" borderId="42" xfId="78" applyNumberFormat="1" applyFont="1" applyFill="1" applyBorder="1" applyAlignment="1">
      <alignment horizontal="center" vertical="center"/>
    </xf>
    <xf numFmtId="178" fontId="38" fillId="0" borderId="33" xfId="78" applyNumberFormat="1" applyFont="1" applyFill="1" applyBorder="1" applyAlignment="1">
      <alignment horizontal="center" vertical="center"/>
    </xf>
    <xf numFmtId="178" fontId="38" fillId="0" borderId="43" xfId="78" applyNumberFormat="1" applyFont="1" applyFill="1" applyBorder="1" applyAlignment="1">
      <alignment horizontal="center" vertical="center"/>
    </xf>
    <xf numFmtId="178" fontId="38" fillId="0" borderId="44" xfId="78" applyNumberFormat="1" applyFont="1" applyFill="1" applyBorder="1" applyAlignment="1">
      <alignment horizontal="center" vertical="center"/>
    </xf>
    <xf numFmtId="49" fontId="38" fillId="0" borderId="45" xfId="78" applyNumberFormat="1" applyFont="1" applyFill="1" applyBorder="1" applyAlignment="1">
      <alignment horizontal="center" vertical="center" wrapText="1"/>
    </xf>
    <xf numFmtId="49" fontId="38" fillId="0" borderId="46" xfId="78" applyNumberFormat="1" applyFont="1" applyFill="1" applyBorder="1" applyAlignment="1">
      <alignment horizontal="center" vertical="center" wrapText="1"/>
    </xf>
    <xf numFmtId="49" fontId="38" fillId="0" borderId="47" xfId="78" applyNumberFormat="1" applyFont="1" applyFill="1" applyBorder="1" applyAlignment="1">
      <alignment horizontal="center" vertical="center" wrapText="1"/>
    </xf>
    <xf numFmtId="49" fontId="38" fillId="0" borderId="48" xfId="78" applyNumberFormat="1" applyFont="1" applyFill="1" applyBorder="1" applyAlignment="1">
      <alignment horizontal="center" vertical="center" wrapText="1"/>
    </xf>
    <xf numFmtId="49" fontId="38" fillId="0" borderId="49" xfId="78" applyNumberFormat="1" applyFont="1" applyFill="1" applyBorder="1" applyAlignment="1">
      <alignment horizontal="center" vertical="center" wrapText="1"/>
    </xf>
    <xf numFmtId="49" fontId="38" fillId="0" borderId="50" xfId="78" applyNumberFormat="1" applyFont="1" applyFill="1" applyBorder="1" applyAlignment="1">
      <alignment horizontal="center" vertical="center" wrapText="1"/>
    </xf>
  </cellXfs>
  <cellStyles count="98">
    <cellStyle name="_Copy of J24_KONKURSA FORMAS_kopsavilkums3" xfId="1"/>
    <cellStyle name="_jekaba_24_virsizd" xfId="2"/>
    <cellStyle name="_jekaba_24_virsizd2" xfId="3"/>
    <cellStyle name="_Jekaba24_ACG" xfId="4"/>
    <cellStyle name="_virsizd_j24_konstr_past" xfId="5"/>
    <cellStyle name="20% - Accent1" xfId="6" builtinId="30" customBuiltin="1"/>
    <cellStyle name="20% - Accent2" xfId="7" builtinId="34" customBuiltin="1"/>
    <cellStyle name="20% - Accent3" xfId="8" builtinId="38" customBuiltin="1"/>
    <cellStyle name="20% - Accent4" xfId="9" builtinId="42" customBuiltin="1"/>
    <cellStyle name="20% - Accent5" xfId="10" builtinId="46" customBuiltin="1"/>
    <cellStyle name="20% - Accent6" xfId="11" builtinId="50" customBuiltin="1"/>
    <cellStyle name="40% - Accent1" xfId="12" builtinId="31" customBuiltin="1"/>
    <cellStyle name="40% - Accent2" xfId="13" builtinId="35" customBuiltin="1"/>
    <cellStyle name="40% - Accent3" xfId="14" builtinId="39" customBuiltin="1"/>
    <cellStyle name="40% - Accent4" xfId="15" builtinId="43" customBuiltin="1"/>
    <cellStyle name="40% - Accent5" xfId="16" builtinId="47" customBuiltin="1"/>
    <cellStyle name="40% - Accent6" xfId="17" builtinId="51" customBuiltin="1"/>
    <cellStyle name="60% - Accent1" xfId="18" builtinId="32" customBuiltin="1"/>
    <cellStyle name="60% - Accent2" xfId="19" builtinId="36" customBuiltin="1"/>
    <cellStyle name="60% - Accent3" xfId="20" builtinId="40" customBuiltin="1"/>
    <cellStyle name="60% - Accent4" xfId="21" builtinId="44" customBuiltin="1"/>
    <cellStyle name="60% - Accent5" xfId="22" builtinId="48" customBuiltin="1"/>
    <cellStyle name="60% - Accent6" xfId="23" builtinId="52" customBuiltin="1"/>
    <cellStyle name="Äåķåęķūé [0]_laroux" xfId="24"/>
    <cellStyle name="Äåķåęķūé_laroux" xfId="25"/>
    <cellStyle name="Accent1" xfId="26" builtinId="29" customBuiltin="1"/>
    <cellStyle name="Accent2" xfId="27" builtinId="33" customBuiltin="1"/>
    <cellStyle name="Accent3" xfId="28" builtinId="37" customBuiltin="1"/>
    <cellStyle name="Accent4" xfId="29" builtinId="41" customBuiltin="1"/>
    <cellStyle name="Accent5" xfId="30" builtinId="45" customBuiltin="1"/>
    <cellStyle name="Accent6" xfId="31" builtinId="49" customBuiltin="1"/>
    <cellStyle name="Bad" xfId="32" builtinId="27" customBuiltin="1"/>
    <cellStyle name="Calculation" xfId="33" builtinId="22" customBuiltin="1"/>
    <cellStyle name="Check Cell" xfId="34" builtinId="23" customBuiltin="1"/>
    <cellStyle name="Comma 2" xfId="35"/>
    <cellStyle name="Comma 3" xfId="36"/>
    <cellStyle name="Comma 4" xfId="37"/>
    <cellStyle name="d" xfId="38"/>
    <cellStyle name="d_kuldiga_buvlaukums_20032009" xfId="39"/>
    <cellStyle name="Date" xfId="40"/>
    <cellStyle name="Date 2" xfId="41"/>
    <cellStyle name="Dezimal [0]_Compiling Utility Macros" xfId="42"/>
    <cellStyle name="Dezimal_Compiling Utility Macros" xfId="43"/>
    <cellStyle name="Divider" xfId="44"/>
    <cellStyle name="Explanatory Text" xfId="45" builtinId="53" customBuiltin="1"/>
    <cellStyle name="Fixed" xfId="46"/>
    <cellStyle name="Fixed 2" xfId="47"/>
    <cellStyle name="Good" xfId="48" builtinId="26" customBuiltin="1"/>
    <cellStyle name="Good 2" xfId="49"/>
    <cellStyle name="Heading 1" xfId="50" builtinId="16" customBuiltin="1"/>
    <cellStyle name="Heading 2" xfId="51" builtinId="17" customBuiltin="1"/>
    <cellStyle name="Heading 3" xfId="52" builtinId="18" customBuiltin="1"/>
    <cellStyle name="Heading 4" xfId="53" builtinId="19" customBuiltin="1"/>
    <cellStyle name="Heading1 1" xfId="54"/>
    <cellStyle name="Heading1 2" xfId="55"/>
    <cellStyle name="Heading2" xfId="56"/>
    <cellStyle name="Heading2 2" xfId="57"/>
    <cellStyle name="Headline I" xfId="58"/>
    <cellStyle name="Headline II" xfId="59"/>
    <cellStyle name="Headline III" xfId="60"/>
    <cellStyle name="Input" xfId="62" builtinId="20" customBuiltin="1"/>
    <cellStyle name="Īįū÷ķūé_laroux" xfId="61"/>
    <cellStyle name="labi" xfId="63"/>
    <cellStyle name="Lietojamais" xfId="64"/>
    <cellStyle name="Linked Cell" xfId="65" builtinId="24" customBuiltin="1"/>
    <cellStyle name="Neutral" xfId="66" builtinId="28" customBuiltin="1"/>
    <cellStyle name="Neutral 2" xfId="67"/>
    <cellStyle name="Normaali_light-98_gun" xfId="68"/>
    <cellStyle name="Normal" xfId="0" builtinId="0"/>
    <cellStyle name="Normal 2" xfId="69"/>
    <cellStyle name="Normal 2 2" xfId="70"/>
    <cellStyle name="Normal 3" xfId="71"/>
    <cellStyle name="Normal 4" xfId="72"/>
    <cellStyle name="Normal 5" xfId="73"/>
    <cellStyle name="Normal 6" xfId="74"/>
    <cellStyle name="Normal_00T" xfId="75"/>
    <cellStyle name="Normal_9908m" xfId="76"/>
    <cellStyle name="Normal_AD-SLIMNICA" xfId="95"/>
    <cellStyle name="Normal_Limbazi" xfId="77"/>
    <cellStyle name="Normal_TameTuristu5-2011-08-06" xfId="78"/>
    <cellStyle name="Normal_TameTuristu5-2011-08-06 2" xfId="97"/>
    <cellStyle name="Normal_Teodors Skele un Carnikava" xfId="79"/>
    <cellStyle name="Note" xfId="80" builtinId="10" customBuiltin="1"/>
    <cellStyle name="Output" xfId="81" builtinId="21" customBuiltin="1"/>
    <cellStyle name="Percent 2" xfId="82"/>
    <cellStyle name="Position" xfId="83"/>
    <cellStyle name="Standard_Anpassen der Amortisation" xfId="84"/>
    <cellStyle name="Style 1" xfId="85"/>
    <cellStyle name="Style 2" xfId="86"/>
    <cellStyle name="Title" xfId="87" builtinId="15" customBuiltin="1"/>
    <cellStyle name="Total" xfId="88" builtinId="25" customBuiltin="1"/>
    <cellStyle name="Unit" xfId="89"/>
    <cellStyle name="Währung [0]_Compiling Utility Macros" xfId="90"/>
    <cellStyle name="Währung_Compiling Utility Macros" xfId="91"/>
    <cellStyle name="Warning Text" xfId="92" builtinId="11" customBuiltin="1"/>
    <cellStyle name="Обычный_2009-04-27_PED IESN" xfId="93"/>
    <cellStyle name="Обычный_33. OZOLNIEKU NOVADA DOME_OZO SKOLA_TELPU, GAITENU, KAPNU TELPU REMONTS_TAME_VADIMS_2011_02_25_melnraksts" xfId="96"/>
    <cellStyle name="Финансовый_VID_Rigas_Muita BST 1 un 2 karta" xfId="9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23FF23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BFBFB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FDFD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31</xdr:row>
      <xdr:rowOff>0</xdr:rowOff>
    </xdr:from>
    <xdr:to>
      <xdr:col>2</xdr:col>
      <xdr:colOff>79022</xdr:colOff>
      <xdr:row>32</xdr:row>
      <xdr:rowOff>41359</xdr:rowOff>
    </xdr:to>
    <xdr:sp macro="" textlink="">
      <xdr:nvSpPr>
        <xdr:cNvPr id="1037" name="Text Box 2"/>
        <xdr:cNvSpPr txBox="1">
          <a:spLocks noChangeArrowheads="1"/>
        </xdr:cNvSpPr>
      </xdr:nvSpPr>
      <xdr:spPr bwMode="auto">
        <a:xfrm>
          <a:off x="4470400" y="6527800"/>
          <a:ext cx="889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79022</xdr:colOff>
      <xdr:row>32</xdr:row>
      <xdr:rowOff>41359</xdr:rowOff>
    </xdr:to>
    <xdr:sp macro="" textlink="">
      <xdr:nvSpPr>
        <xdr:cNvPr id="1038" name="Text Box 3"/>
        <xdr:cNvSpPr txBox="1">
          <a:spLocks noChangeArrowheads="1"/>
        </xdr:cNvSpPr>
      </xdr:nvSpPr>
      <xdr:spPr bwMode="auto">
        <a:xfrm>
          <a:off x="4470400" y="6527800"/>
          <a:ext cx="889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79022</xdr:colOff>
      <xdr:row>32</xdr:row>
      <xdr:rowOff>41359</xdr:rowOff>
    </xdr:to>
    <xdr:sp macro="" textlink="">
      <xdr:nvSpPr>
        <xdr:cNvPr id="1039" name="Text Box 4"/>
        <xdr:cNvSpPr txBox="1">
          <a:spLocks noChangeArrowheads="1"/>
        </xdr:cNvSpPr>
      </xdr:nvSpPr>
      <xdr:spPr bwMode="auto">
        <a:xfrm>
          <a:off x="4470400" y="6527800"/>
          <a:ext cx="889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79022</xdr:colOff>
      <xdr:row>32</xdr:row>
      <xdr:rowOff>41359</xdr:rowOff>
    </xdr:to>
    <xdr:sp macro="" textlink="">
      <xdr:nvSpPr>
        <xdr:cNvPr id="1040" name="Text Box 5"/>
        <xdr:cNvSpPr txBox="1">
          <a:spLocks noChangeArrowheads="1"/>
        </xdr:cNvSpPr>
      </xdr:nvSpPr>
      <xdr:spPr bwMode="auto">
        <a:xfrm>
          <a:off x="4470400" y="6527800"/>
          <a:ext cx="889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bs01\Dokument\Ingrida%20Lipska\2006\BIKERNIEKU162\TAMES\1.kartaBuvdarbi\Bikernieku162_21.11.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bs01\Dokument\Ingrida%20Lipska\2006\MNometnu16\tames\MNometnu_21.08.20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showZeros="0" zoomScale="85" zoomScaleNormal="120" workbookViewId="0">
      <selection activeCell="D35" sqref="D35"/>
    </sheetView>
  </sheetViews>
  <sheetFormatPr defaultColWidth="8.85546875" defaultRowHeight="12.75"/>
  <cols>
    <col min="1" max="1" width="4.28515625" style="8" customWidth="1"/>
    <col min="2" max="2" width="54.28515625" style="9" customWidth="1"/>
    <col min="3" max="3" width="18" style="9" customWidth="1"/>
    <col min="4" max="4" width="6.7109375" style="9" customWidth="1"/>
    <col min="5" max="5" width="12.42578125" style="9" customWidth="1"/>
    <col min="6" max="16384" width="8.85546875" style="9"/>
  </cols>
  <sheetData>
    <row r="1" spans="1:3">
      <c r="B1" s="8"/>
      <c r="C1" s="8" t="s">
        <v>1</v>
      </c>
    </row>
    <row r="2" spans="1:3">
      <c r="B2" s="8"/>
      <c r="C2" s="8"/>
    </row>
    <row r="3" spans="1:3">
      <c r="B3" s="10"/>
      <c r="C3" s="11" t="s">
        <v>40</v>
      </c>
    </row>
    <row r="4" spans="1:3">
      <c r="B4" s="8"/>
      <c r="C4" s="11" t="s">
        <v>41</v>
      </c>
    </row>
    <row r="5" spans="1:3">
      <c r="B5" s="8"/>
      <c r="C5" s="8"/>
    </row>
    <row r="6" spans="1:3">
      <c r="B6" s="11"/>
      <c r="C6" s="10" t="s">
        <v>2</v>
      </c>
    </row>
    <row r="8" spans="1:3">
      <c r="B8" s="10"/>
      <c r="C8" s="168" t="s">
        <v>403</v>
      </c>
    </row>
    <row r="10" spans="1:3">
      <c r="B10" s="161" t="s">
        <v>136</v>
      </c>
    </row>
    <row r="12" spans="1:3">
      <c r="A12" s="160" t="str">
        <f>Kopsavilkums_Nr.1!A4</f>
        <v>Būves nosaukums:  Daudzdzīvokļu ēka</v>
      </c>
      <c r="B12" s="27"/>
      <c r="C12" s="12"/>
    </row>
    <row r="13" spans="1:3" ht="27.75" customHeight="1">
      <c r="A13" s="397" t="str">
        <f>Kopsavilkums_Nr.1!A5</f>
        <v>Objekta nosaukums: Energoefektivitātes paaugstināšana dzīvojamai mājai</v>
      </c>
      <c r="B13" s="397"/>
      <c r="C13" s="397"/>
    </row>
    <row r="14" spans="1:3">
      <c r="A14" s="160" t="str">
        <f>Kopsavilkums_Nr.1!A6</f>
        <v>Objekta adrese:  Lāčplēša iela 17, Jelgava, LV-3002, KAD.NR.09000270187001</v>
      </c>
      <c r="C14" s="12"/>
    </row>
    <row r="15" spans="1:3">
      <c r="A15" s="130"/>
      <c r="C15" s="12"/>
    </row>
    <row r="16" spans="1:3">
      <c r="A16" s="13"/>
      <c r="C16" s="14"/>
    </row>
    <row r="17" spans="1:5">
      <c r="A17" s="13"/>
      <c r="C17" s="15"/>
    </row>
    <row r="18" spans="1:5" ht="13.7" customHeight="1">
      <c r="A18" s="392" t="s">
        <v>42</v>
      </c>
      <c r="B18" s="394" t="s">
        <v>3</v>
      </c>
      <c r="C18" s="392" t="s">
        <v>133</v>
      </c>
    </row>
    <row r="19" spans="1:5">
      <c r="A19" s="393"/>
      <c r="B19" s="395"/>
      <c r="C19" s="396"/>
    </row>
    <row r="20" spans="1:5">
      <c r="A20" s="16">
        <v>1</v>
      </c>
      <c r="B20" s="16">
        <v>2</v>
      </c>
      <c r="C20" s="17">
        <v>3</v>
      </c>
    </row>
    <row r="21" spans="1:5">
      <c r="A21" s="18"/>
      <c r="B21" s="19"/>
      <c r="C21" s="20"/>
      <c r="D21" s="21"/>
    </row>
    <row r="22" spans="1:5" ht="25.5">
      <c r="A22" s="18">
        <v>1</v>
      </c>
      <c r="B22" s="19" t="s">
        <v>48</v>
      </c>
      <c r="C22" s="20"/>
      <c r="D22" s="21"/>
      <c r="E22" s="21"/>
    </row>
    <row r="23" spans="1:5">
      <c r="A23" s="18"/>
      <c r="B23" s="19"/>
      <c r="C23" s="20"/>
      <c r="D23" s="21"/>
    </row>
    <row r="24" spans="1:5">
      <c r="A24" s="18"/>
      <c r="B24" s="28" t="s">
        <v>28</v>
      </c>
      <c r="C24" s="20"/>
      <c r="D24" s="21"/>
    </row>
    <row r="25" spans="1:5">
      <c r="A25" s="18"/>
      <c r="B25" s="22"/>
      <c r="C25" s="29"/>
      <c r="D25" s="21"/>
    </row>
    <row r="26" spans="1:5" ht="13.5" customHeight="1">
      <c r="A26" s="23"/>
      <c r="B26" s="30" t="s">
        <v>43</v>
      </c>
      <c r="C26" s="20"/>
      <c r="D26" s="21"/>
    </row>
    <row r="27" spans="1:5" ht="15.75" customHeight="1">
      <c r="A27" s="23"/>
      <c r="B27" s="31" t="s">
        <v>49</v>
      </c>
      <c r="C27" s="29"/>
      <c r="D27" s="21"/>
    </row>
    <row r="28" spans="1:5" ht="16.5" customHeight="1">
      <c r="A28" s="23"/>
      <c r="B28" s="24" t="s">
        <v>44</v>
      </c>
      <c r="C28" s="29"/>
      <c r="D28" s="21"/>
    </row>
    <row r="29" spans="1:5" ht="15.75" customHeight="1">
      <c r="A29" s="23"/>
      <c r="B29" s="32"/>
      <c r="C29" s="20"/>
      <c r="D29" s="21"/>
    </row>
    <row r="31" spans="1:5">
      <c r="B31" s="8"/>
      <c r="C31" s="8"/>
      <c r="D31" s="8"/>
      <c r="E31" s="8"/>
    </row>
    <row r="32" spans="1:5">
      <c r="B32" s="8"/>
      <c r="C32" s="8"/>
      <c r="D32" s="8"/>
      <c r="E32" s="8"/>
    </row>
    <row r="33" spans="1:6" s="26" customFormat="1">
      <c r="A33" s="25"/>
      <c r="B33" s="25"/>
      <c r="C33" s="25"/>
      <c r="D33" s="25"/>
      <c r="E33" s="25"/>
      <c r="F33" s="9"/>
    </row>
    <row r="34" spans="1:6" s="130" customFormat="1">
      <c r="B34" s="131"/>
      <c r="C34" s="9"/>
      <c r="D34" s="9"/>
      <c r="E34" s="9"/>
      <c r="F34" s="9"/>
    </row>
    <row r="35" spans="1:6" s="130" customFormat="1">
      <c r="B35" s="164"/>
      <c r="C35" s="9"/>
      <c r="D35" s="9"/>
      <c r="E35" s="9"/>
      <c r="F35" s="9"/>
    </row>
    <row r="36" spans="1:6" s="130" customFormat="1">
      <c r="C36" s="9"/>
      <c r="D36" s="9"/>
      <c r="E36" s="9"/>
      <c r="F36" s="9"/>
    </row>
    <row r="37" spans="1:6" s="130" customFormat="1">
      <c r="C37" s="9"/>
      <c r="D37" s="9"/>
      <c r="E37" s="9"/>
      <c r="F37" s="9"/>
    </row>
    <row r="38" spans="1:6" s="130" customFormat="1">
      <c r="C38" s="9"/>
      <c r="D38" s="9"/>
      <c r="E38" s="9"/>
      <c r="F38" s="9"/>
    </row>
    <row r="39" spans="1:6" s="130" customFormat="1">
      <c r="B39" s="131"/>
      <c r="C39" s="9"/>
      <c r="D39" s="9"/>
      <c r="E39" s="9"/>
      <c r="F39" s="9"/>
    </row>
    <row r="40" spans="1:6" s="130" customFormat="1">
      <c r="C40" s="9"/>
      <c r="D40" s="9"/>
      <c r="E40" s="9"/>
      <c r="F40" s="9"/>
    </row>
    <row r="41" spans="1:6" s="130" customFormat="1">
      <c r="B41" s="166"/>
      <c r="C41" s="9"/>
      <c r="D41" s="9"/>
      <c r="E41" s="9"/>
      <c r="F41" s="9"/>
    </row>
    <row r="42" spans="1:6" s="130" customFormat="1">
      <c r="C42" s="9"/>
      <c r="D42" s="9"/>
      <c r="E42" s="9"/>
      <c r="F42" s="9"/>
    </row>
    <row r="43" spans="1:6" s="130" customFormat="1">
      <c r="C43" s="9"/>
      <c r="D43" s="9"/>
      <c r="E43" s="9"/>
      <c r="F43" s="9"/>
    </row>
    <row r="44" spans="1:6" s="130" customFormat="1">
      <c r="B44" s="167"/>
      <c r="C44" s="9"/>
      <c r="D44" s="9"/>
      <c r="E44" s="9"/>
      <c r="F44" s="9"/>
    </row>
    <row r="45" spans="1:6" s="130" customFormat="1">
      <c r="C45" s="9"/>
      <c r="D45" s="9"/>
      <c r="E45" s="9"/>
      <c r="F45" s="9"/>
    </row>
    <row r="46" spans="1:6" s="130" customFormat="1">
      <c r="C46" s="9"/>
      <c r="D46" s="9"/>
      <c r="E46" s="9"/>
      <c r="F46" s="9"/>
    </row>
    <row r="47" spans="1:6" s="130" customFormat="1">
      <c r="C47" s="9"/>
      <c r="D47" s="9"/>
      <c r="E47" s="9"/>
      <c r="F47" s="9"/>
    </row>
    <row r="48" spans="1:6" s="130" customFormat="1">
      <c r="C48" s="9"/>
      <c r="D48" s="9"/>
      <c r="E48" s="9"/>
      <c r="F48" s="9"/>
    </row>
    <row r="49" spans="2:6" s="130" customFormat="1">
      <c r="C49" s="9"/>
      <c r="D49" s="9"/>
      <c r="E49" s="9"/>
      <c r="F49" s="9"/>
    </row>
    <row r="50" spans="2:6" s="130" customFormat="1">
      <c r="B50" s="164"/>
      <c r="C50" s="9"/>
      <c r="D50" s="9"/>
      <c r="E50" s="9"/>
      <c r="F50" s="9"/>
    </row>
    <row r="51" spans="2:6">
      <c r="B51" s="165"/>
    </row>
    <row r="52" spans="2:6">
      <c r="B52" s="165"/>
    </row>
    <row r="53" spans="2:6">
      <c r="B53" s="165"/>
    </row>
    <row r="54" spans="2:6">
      <c r="B54" s="165"/>
    </row>
    <row r="55" spans="2:6">
      <c r="B55" s="166"/>
    </row>
    <row r="56" spans="2:6">
      <c r="B56" s="167"/>
    </row>
    <row r="57" spans="2:6">
      <c r="B57" s="165"/>
    </row>
  </sheetData>
  <sheetProtection selectLockedCells="1" selectUnlockedCells="1"/>
  <mergeCells count="4">
    <mergeCell ref="A18:A19"/>
    <mergeCell ref="B18:B19"/>
    <mergeCell ref="C18:C19"/>
    <mergeCell ref="A13:C13"/>
  </mergeCells>
  <phoneticPr fontId="36" type="noConversion"/>
  <pageMargins left="0.99" right="0.2" top="0.63" bottom="1" header="0.51180555555555551" footer="0.51180555555555551"/>
  <pageSetup paperSize="9" firstPageNumber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workbookViewId="0">
      <selection activeCell="E57" sqref="E57"/>
    </sheetView>
  </sheetViews>
  <sheetFormatPr defaultRowHeight="12.75"/>
  <cols>
    <col min="1" max="1" width="3.28515625" style="99" customWidth="1"/>
    <col min="2" max="2" width="7.42578125" style="99" customWidth="1"/>
    <col min="3" max="3" width="53.85546875" style="69" customWidth="1"/>
    <col min="4" max="4" width="5.140625" style="70" customWidth="1"/>
    <col min="5" max="5" width="6.85546875" style="71" customWidth="1"/>
    <col min="6" max="6" width="5.42578125" style="70" customWidth="1"/>
    <col min="7" max="7" width="8" style="70" customWidth="1"/>
    <col min="8" max="8" width="7.85546875" style="70" customWidth="1"/>
    <col min="9" max="9" width="7.28515625" style="70" customWidth="1"/>
    <col min="10" max="10" width="7.42578125" style="70" customWidth="1"/>
    <col min="11" max="11" width="7.28515625" style="70" customWidth="1"/>
    <col min="12" max="12" width="8.85546875" style="70" customWidth="1"/>
    <col min="13" max="13" width="8.42578125" style="70" customWidth="1"/>
    <col min="14" max="14" width="10" style="70" customWidth="1"/>
    <col min="15" max="15" width="8.28515625" style="70" customWidth="1"/>
    <col min="16" max="16" width="9.42578125" style="70" customWidth="1"/>
    <col min="17" max="17" width="8.85546875" style="59" customWidth="1"/>
    <col min="18" max="19" width="10.85546875" style="59" customWidth="1"/>
    <col min="20" max="256" width="11.42578125" style="59" customWidth="1"/>
    <col min="257" max="16384" width="9.140625" style="59"/>
  </cols>
  <sheetData>
    <row r="1" spans="1:16">
      <c r="A1" s="418" t="s">
        <v>368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</row>
    <row r="2" spans="1:16">
      <c r="A2" s="419" t="s">
        <v>392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</row>
    <row r="3" spans="1:16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16" s="61" customFormat="1">
      <c r="A4" s="61" t="str">
        <f>Kopsavilkums_Nr.1!A4</f>
        <v>Būves nosaukums:  Daudzdzīvokļu ēka</v>
      </c>
      <c r="B4" s="62"/>
      <c r="C4" s="62"/>
      <c r="D4" s="62"/>
      <c r="E4" s="63"/>
      <c r="F4" s="63"/>
      <c r="G4" s="63"/>
      <c r="H4" s="63"/>
      <c r="I4" s="63"/>
      <c r="J4" s="63"/>
      <c r="K4" s="64"/>
      <c r="L4" s="64"/>
      <c r="M4" s="64"/>
      <c r="N4" s="64"/>
      <c r="O4" s="64"/>
      <c r="P4" s="64"/>
    </row>
    <row r="5" spans="1:16" s="61" customFormat="1">
      <c r="A5" s="61" t="str">
        <f>Kopsavilkums_Nr.1!A5</f>
        <v>Objekta nosaukums: Energoefektivitātes paaugstināšana dzīvojamai mājai</v>
      </c>
      <c r="E5" s="65"/>
      <c r="F5" s="65"/>
      <c r="G5" s="65"/>
      <c r="H5" s="65"/>
      <c r="I5" s="65"/>
      <c r="J5" s="65"/>
      <c r="K5" s="64"/>
      <c r="L5" s="64"/>
      <c r="M5" s="64"/>
      <c r="N5" s="64"/>
      <c r="O5" s="64"/>
      <c r="P5" s="64"/>
    </row>
    <row r="6" spans="1:16" s="61" customFormat="1">
      <c r="A6" s="61" t="str">
        <f>Kopsavilkums_Nr.1!A6</f>
        <v>Objekta adrese:  Lāčplēša iela 17, Jelgava, LV-3002, KAD.NR.09000270187001</v>
      </c>
      <c r="E6" s="65"/>
      <c r="F6" s="65"/>
      <c r="G6" s="65"/>
      <c r="H6" s="65"/>
      <c r="I6" s="65"/>
      <c r="J6" s="65"/>
      <c r="K6" s="64"/>
      <c r="L6" s="64"/>
      <c r="M6" s="64"/>
      <c r="N6" s="64"/>
      <c r="O6" s="64"/>
      <c r="P6" s="64"/>
    </row>
    <row r="7" spans="1:16" s="67" customFormat="1">
      <c r="A7" s="67" t="str">
        <f>'Būvlaukums 1-1'!A7:G7</f>
        <v>Tāme sastādīta 2018.gada tirgus cenās, pamatojoties uz Inventrizācijas lietu, Tehniskās apsekošanas atzinuma un Energosertifikātu</v>
      </c>
      <c r="H7" s="311"/>
      <c r="I7" s="311"/>
      <c r="J7" s="311"/>
      <c r="K7" s="311"/>
      <c r="L7" s="311"/>
      <c r="M7" s="311"/>
      <c r="N7" s="311"/>
      <c r="O7" s="311"/>
      <c r="P7" s="311"/>
    </row>
    <row r="8" spans="1:16">
      <c r="A8" s="68"/>
      <c r="B8" s="68"/>
      <c r="F8" s="72"/>
      <c r="K8" s="311"/>
      <c r="L8" s="252" t="s">
        <v>86</v>
      </c>
      <c r="M8" s="311"/>
      <c r="N8" s="420"/>
      <c r="O8" s="420"/>
      <c r="P8" s="311"/>
    </row>
    <row r="9" spans="1:16">
      <c r="A9" s="68"/>
      <c r="B9" s="68"/>
      <c r="F9" s="72"/>
      <c r="L9" s="74"/>
      <c r="M9" s="75"/>
      <c r="N9" s="312"/>
      <c r="O9" s="75"/>
      <c r="P9" s="75"/>
    </row>
    <row r="10" spans="1:16">
      <c r="A10" s="76"/>
      <c r="B10" s="76"/>
      <c r="C10" s="77"/>
      <c r="L10" s="311"/>
      <c r="M10" s="311"/>
      <c r="N10" s="311"/>
      <c r="O10" s="311"/>
    </row>
    <row r="11" spans="1:16" s="67" customFormat="1" ht="13.5" thickBot="1">
      <c r="A11" s="425" t="s">
        <v>20</v>
      </c>
      <c r="B11" s="428" t="s">
        <v>14</v>
      </c>
      <c r="C11" s="407" t="s">
        <v>15</v>
      </c>
      <c r="D11" s="410" t="s">
        <v>21</v>
      </c>
      <c r="E11" s="413" t="s">
        <v>22</v>
      </c>
      <c r="F11" s="416" t="s">
        <v>16</v>
      </c>
      <c r="G11" s="416"/>
      <c r="H11" s="416"/>
      <c r="I11" s="416"/>
      <c r="J11" s="416"/>
      <c r="K11" s="416"/>
      <c r="L11" s="421" t="s">
        <v>17</v>
      </c>
      <c r="M11" s="421"/>
      <c r="N11" s="421"/>
      <c r="O11" s="421"/>
      <c r="P11" s="422"/>
    </row>
    <row r="12" spans="1:16" s="67" customFormat="1" ht="13.5" thickBot="1">
      <c r="A12" s="426"/>
      <c r="B12" s="429"/>
      <c r="C12" s="408"/>
      <c r="D12" s="411"/>
      <c r="E12" s="414"/>
      <c r="F12" s="417"/>
      <c r="G12" s="417"/>
      <c r="H12" s="417"/>
      <c r="I12" s="417"/>
      <c r="J12" s="417"/>
      <c r="K12" s="417"/>
      <c r="L12" s="423" t="s">
        <v>23</v>
      </c>
      <c r="M12" s="423"/>
      <c r="N12" s="423" t="s">
        <v>24</v>
      </c>
      <c r="O12" s="423"/>
      <c r="P12" s="424" t="s">
        <v>25</v>
      </c>
    </row>
    <row r="13" spans="1:16" s="67" customFormat="1" ht="45">
      <c r="A13" s="427"/>
      <c r="B13" s="430"/>
      <c r="C13" s="409"/>
      <c r="D13" s="412"/>
      <c r="E13" s="415"/>
      <c r="F13" s="139" t="s">
        <v>26</v>
      </c>
      <c r="G13" s="139" t="s">
        <v>80</v>
      </c>
      <c r="H13" s="139" t="s">
        <v>81</v>
      </c>
      <c r="I13" s="139" t="s">
        <v>82</v>
      </c>
      <c r="J13" s="140" t="s">
        <v>83</v>
      </c>
      <c r="K13" s="140" t="s">
        <v>84</v>
      </c>
      <c r="L13" s="141" t="s">
        <v>27</v>
      </c>
      <c r="M13" s="139" t="s">
        <v>81</v>
      </c>
      <c r="N13" s="139" t="s">
        <v>82</v>
      </c>
      <c r="O13" s="140" t="s">
        <v>83</v>
      </c>
      <c r="P13" s="142" t="s">
        <v>85</v>
      </c>
    </row>
    <row r="14" spans="1:16" s="67" customFormat="1">
      <c r="A14" s="81">
        <v>1</v>
      </c>
      <c r="B14" s="138" t="s">
        <v>79</v>
      </c>
      <c r="C14" s="81">
        <f>B14+1</f>
        <v>3</v>
      </c>
      <c r="D14" s="81">
        <f t="shared" ref="D14:P14" si="0">C14+1</f>
        <v>4</v>
      </c>
      <c r="E14" s="81">
        <f t="shared" si="0"/>
        <v>5</v>
      </c>
      <c r="F14" s="81">
        <f t="shared" si="0"/>
        <v>6</v>
      </c>
      <c r="G14" s="81">
        <f t="shared" si="0"/>
        <v>7</v>
      </c>
      <c r="H14" s="81">
        <f t="shared" si="0"/>
        <v>8</v>
      </c>
      <c r="I14" s="81">
        <f t="shared" si="0"/>
        <v>9</v>
      </c>
      <c r="J14" s="81">
        <f t="shared" si="0"/>
        <v>10</v>
      </c>
      <c r="K14" s="81">
        <f t="shared" si="0"/>
        <v>11</v>
      </c>
      <c r="L14" s="81">
        <f t="shared" si="0"/>
        <v>12</v>
      </c>
      <c r="M14" s="81">
        <f t="shared" si="0"/>
        <v>13</v>
      </c>
      <c r="N14" s="81">
        <f t="shared" si="0"/>
        <v>14</v>
      </c>
      <c r="O14" s="81">
        <f t="shared" si="0"/>
        <v>15</v>
      </c>
      <c r="P14" s="81">
        <f t="shared" si="0"/>
        <v>16</v>
      </c>
    </row>
    <row r="15" spans="1:16" s="233" customFormat="1" ht="14.25" customHeight="1">
      <c r="A15" s="315" t="s">
        <v>78</v>
      </c>
      <c r="B15" s="316" t="s">
        <v>239</v>
      </c>
      <c r="C15" s="387" t="s">
        <v>369</v>
      </c>
      <c r="D15" s="313" t="s">
        <v>163</v>
      </c>
      <c r="E15" s="317">
        <v>83.76</v>
      </c>
      <c r="F15" s="91"/>
      <c r="G15" s="259"/>
      <c r="H15" s="52"/>
      <c r="I15" s="91"/>
      <c r="J15" s="91"/>
      <c r="K15" s="52"/>
      <c r="L15" s="52"/>
      <c r="M15" s="52"/>
      <c r="N15" s="52"/>
      <c r="O15" s="52"/>
      <c r="P15" s="52"/>
    </row>
    <row r="16" spans="1:16" s="233" customFormat="1" ht="13.5" customHeight="1">
      <c r="A16" s="315"/>
      <c r="B16" s="316"/>
      <c r="C16" s="387" t="s">
        <v>370</v>
      </c>
      <c r="D16" s="313" t="s">
        <v>163</v>
      </c>
      <c r="E16" s="317">
        <f>SUM(E15)*1.1</f>
        <v>92.14</v>
      </c>
      <c r="F16" s="91"/>
      <c r="G16" s="259"/>
      <c r="H16" s="52"/>
      <c r="I16" s="91"/>
      <c r="J16" s="91"/>
      <c r="K16" s="52"/>
      <c r="L16" s="52"/>
      <c r="M16" s="52"/>
      <c r="N16" s="52"/>
      <c r="O16" s="52"/>
      <c r="P16" s="52"/>
    </row>
    <row r="17" spans="1:16" s="147" customFormat="1">
      <c r="A17" s="315"/>
      <c r="B17" s="316"/>
      <c r="C17" s="387" t="s">
        <v>371</v>
      </c>
      <c r="D17" s="313" t="s">
        <v>148</v>
      </c>
      <c r="E17" s="318">
        <v>15</v>
      </c>
      <c r="F17" s="91"/>
      <c r="G17" s="259"/>
      <c r="H17" s="52"/>
      <c r="I17" s="91"/>
      <c r="J17" s="91"/>
      <c r="K17" s="52"/>
      <c r="L17" s="52"/>
      <c r="M17" s="52"/>
      <c r="N17" s="52"/>
      <c r="O17" s="52"/>
      <c r="P17" s="52"/>
    </row>
    <row r="18" spans="1:16" s="147" customFormat="1" ht="14.25" customHeight="1">
      <c r="A18" s="315" t="s">
        <v>79</v>
      </c>
      <c r="B18" s="316" t="s">
        <v>239</v>
      </c>
      <c r="C18" s="387" t="s">
        <v>372</v>
      </c>
      <c r="D18" s="313" t="s">
        <v>163</v>
      </c>
      <c r="E18" s="317">
        <v>120</v>
      </c>
      <c r="F18" s="91"/>
      <c r="G18" s="259"/>
      <c r="H18" s="52"/>
      <c r="I18" s="91"/>
      <c r="J18" s="91"/>
      <c r="K18" s="52"/>
      <c r="L18" s="52"/>
      <c r="M18" s="52"/>
      <c r="N18" s="52"/>
      <c r="O18" s="52"/>
      <c r="P18" s="52"/>
    </row>
    <row r="19" spans="1:16" s="147" customFormat="1">
      <c r="A19" s="315"/>
      <c r="B19" s="316"/>
      <c r="C19" s="387" t="s">
        <v>370</v>
      </c>
      <c r="D19" s="313" t="s">
        <v>163</v>
      </c>
      <c r="E19" s="317">
        <f>SUM(E18)*1.1</f>
        <v>132</v>
      </c>
      <c r="F19" s="91"/>
      <c r="G19" s="259"/>
      <c r="H19" s="52"/>
      <c r="I19" s="91"/>
      <c r="J19" s="91"/>
      <c r="K19" s="52"/>
      <c r="L19" s="52"/>
      <c r="M19" s="52"/>
      <c r="N19" s="52"/>
      <c r="O19" s="52"/>
      <c r="P19" s="52"/>
    </row>
    <row r="20" spans="1:16" s="147" customFormat="1">
      <c r="A20" s="315"/>
      <c r="B20" s="316"/>
      <c r="C20" s="387" t="s">
        <v>371</v>
      </c>
      <c r="D20" s="313" t="s">
        <v>148</v>
      </c>
      <c r="E20" s="318">
        <v>20</v>
      </c>
      <c r="F20" s="91"/>
      <c r="G20" s="259"/>
      <c r="H20" s="52"/>
      <c r="I20" s="91"/>
      <c r="J20" s="91"/>
      <c r="K20" s="52"/>
      <c r="L20" s="52"/>
      <c r="M20" s="52"/>
      <c r="N20" s="52"/>
      <c r="O20" s="52"/>
      <c r="P20" s="52"/>
    </row>
    <row r="21" spans="1:16" s="147" customFormat="1" ht="15.75" customHeight="1">
      <c r="A21" s="315" t="s">
        <v>196</v>
      </c>
      <c r="B21" s="316" t="s">
        <v>239</v>
      </c>
      <c r="C21" s="387" t="s">
        <v>373</v>
      </c>
      <c r="D21" s="313" t="s">
        <v>163</v>
      </c>
      <c r="E21" s="317">
        <v>130</v>
      </c>
      <c r="F21" s="91"/>
      <c r="G21" s="259"/>
      <c r="H21" s="52"/>
      <c r="I21" s="91"/>
      <c r="J21" s="91"/>
      <c r="K21" s="52"/>
      <c r="L21" s="52"/>
      <c r="M21" s="52"/>
      <c r="N21" s="52"/>
      <c r="O21" s="52"/>
      <c r="P21" s="52"/>
    </row>
    <row r="22" spans="1:16" s="147" customFormat="1" ht="15.75" customHeight="1">
      <c r="A22" s="315" t="s">
        <v>197</v>
      </c>
      <c r="B22" s="316" t="s">
        <v>239</v>
      </c>
      <c r="C22" s="387" t="s">
        <v>374</v>
      </c>
      <c r="D22" s="313" t="s">
        <v>163</v>
      </c>
      <c r="E22" s="317">
        <v>50</v>
      </c>
      <c r="F22" s="91"/>
      <c r="G22" s="259"/>
      <c r="H22" s="52"/>
      <c r="I22" s="91"/>
      <c r="J22" s="91"/>
      <c r="K22" s="52"/>
      <c r="L22" s="52"/>
      <c r="M22" s="52"/>
      <c r="N22" s="52"/>
      <c r="O22" s="52"/>
      <c r="P22" s="52"/>
    </row>
    <row r="23" spans="1:16" s="147" customFormat="1" ht="15.75" customHeight="1">
      <c r="A23" s="315" t="s">
        <v>206</v>
      </c>
      <c r="B23" s="316" t="s">
        <v>239</v>
      </c>
      <c r="C23" s="388" t="s">
        <v>375</v>
      </c>
      <c r="D23" s="178" t="s">
        <v>163</v>
      </c>
      <c r="E23" s="319">
        <v>130</v>
      </c>
      <c r="F23" s="91"/>
      <c r="G23" s="259"/>
      <c r="H23" s="52"/>
      <c r="I23" s="91"/>
      <c r="J23" s="91"/>
      <c r="K23" s="52"/>
      <c r="L23" s="52"/>
      <c r="M23" s="52"/>
      <c r="N23" s="52"/>
      <c r="O23" s="52"/>
      <c r="P23" s="52"/>
    </row>
    <row r="24" spans="1:16" s="147" customFormat="1">
      <c r="A24" s="315"/>
      <c r="B24" s="316"/>
      <c r="C24" s="389" t="s">
        <v>269</v>
      </c>
      <c r="D24" s="178" t="s">
        <v>245</v>
      </c>
      <c r="E24" s="321">
        <f>SUM(E23)*0.3</f>
        <v>39</v>
      </c>
      <c r="F24" s="91"/>
      <c r="G24" s="259"/>
      <c r="H24" s="52"/>
      <c r="I24" s="91"/>
      <c r="J24" s="91"/>
      <c r="K24" s="52"/>
      <c r="L24" s="52"/>
      <c r="M24" s="52"/>
      <c r="N24" s="52"/>
      <c r="O24" s="52"/>
      <c r="P24" s="52"/>
    </row>
    <row r="25" spans="1:16" s="147" customFormat="1">
      <c r="A25" s="315"/>
      <c r="B25" s="316"/>
      <c r="C25" s="388" t="s">
        <v>316</v>
      </c>
      <c r="D25" s="178" t="s">
        <v>37</v>
      </c>
      <c r="E25" s="321">
        <f>SUM(E23)*3</f>
        <v>390</v>
      </c>
      <c r="F25" s="91"/>
      <c r="G25" s="259"/>
      <c r="H25" s="52"/>
      <c r="I25" s="91"/>
      <c r="J25" s="91"/>
      <c r="K25" s="52"/>
      <c r="L25" s="52"/>
      <c r="M25" s="52"/>
      <c r="N25" s="52"/>
      <c r="O25" s="52"/>
      <c r="P25" s="52"/>
    </row>
    <row r="26" spans="1:16" s="98" customFormat="1">
      <c r="A26" s="315"/>
      <c r="B26" s="316"/>
      <c r="C26" s="388" t="s">
        <v>376</v>
      </c>
      <c r="D26" s="178" t="s">
        <v>37</v>
      </c>
      <c r="E26" s="321">
        <f>SUM(E23)*1.5</f>
        <v>195</v>
      </c>
      <c r="F26" s="91"/>
      <c r="G26" s="259"/>
      <c r="H26" s="52"/>
      <c r="I26" s="91"/>
      <c r="J26" s="91"/>
      <c r="K26" s="52"/>
      <c r="L26" s="52"/>
      <c r="M26" s="52"/>
      <c r="N26" s="52"/>
      <c r="O26" s="52"/>
      <c r="P26" s="52"/>
    </row>
    <row r="27" spans="1:16">
      <c r="A27" s="315"/>
      <c r="B27" s="316"/>
      <c r="C27" s="388" t="s">
        <v>317</v>
      </c>
      <c r="D27" s="178" t="s">
        <v>163</v>
      </c>
      <c r="E27" s="319">
        <f>SUM(E23)*0.04</f>
        <v>5.2</v>
      </c>
      <c r="F27" s="91"/>
      <c r="G27" s="259"/>
      <c r="H27" s="52"/>
      <c r="I27" s="91"/>
      <c r="J27" s="91"/>
      <c r="K27" s="52"/>
      <c r="L27" s="52"/>
      <c r="M27" s="52"/>
      <c r="N27" s="52"/>
      <c r="O27" s="52"/>
      <c r="P27" s="52"/>
    </row>
    <row r="28" spans="1:16" ht="15" customHeight="1">
      <c r="A28" s="315" t="s">
        <v>207</v>
      </c>
      <c r="B28" s="316" t="s">
        <v>239</v>
      </c>
      <c r="C28" s="388" t="s">
        <v>193</v>
      </c>
      <c r="D28" s="178" t="s">
        <v>163</v>
      </c>
      <c r="E28" s="319">
        <v>130</v>
      </c>
      <c r="F28" s="91"/>
      <c r="G28" s="259"/>
      <c r="H28" s="52"/>
      <c r="I28" s="91"/>
      <c r="J28" s="91"/>
      <c r="K28" s="52"/>
      <c r="L28" s="52"/>
      <c r="M28" s="52"/>
      <c r="N28" s="52"/>
      <c r="O28" s="52"/>
      <c r="P28" s="52"/>
    </row>
    <row r="29" spans="1:16">
      <c r="A29" s="315"/>
      <c r="B29" s="316"/>
      <c r="C29" s="388" t="s">
        <v>377</v>
      </c>
      <c r="D29" s="178" t="s">
        <v>245</v>
      </c>
      <c r="E29" s="321">
        <f>SUM(E28)*0.3</f>
        <v>39</v>
      </c>
      <c r="F29" s="91"/>
      <c r="G29" s="259"/>
      <c r="H29" s="52"/>
      <c r="I29" s="91"/>
      <c r="J29" s="91"/>
      <c r="K29" s="52"/>
      <c r="L29" s="52"/>
      <c r="M29" s="52"/>
      <c r="N29" s="52"/>
      <c r="O29" s="52"/>
      <c r="P29" s="52"/>
    </row>
    <row r="30" spans="1:16" s="53" customFormat="1" ht="15.75" customHeight="1">
      <c r="A30" s="315" t="s">
        <v>208</v>
      </c>
      <c r="B30" s="316" t="s">
        <v>239</v>
      </c>
      <c r="C30" s="388" t="s">
        <v>409</v>
      </c>
      <c r="D30" s="178" t="s">
        <v>163</v>
      </c>
      <c r="E30" s="319">
        <v>300</v>
      </c>
      <c r="F30" s="91"/>
      <c r="G30" s="259"/>
      <c r="H30" s="52"/>
      <c r="I30" s="91"/>
      <c r="J30" s="91"/>
      <c r="K30" s="52"/>
      <c r="L30" s="52"/>
      <c r="M30" s="52"/>
      <c r="N30" s="52"/>
      <c r="O30" s="52"/>
      <c r="P30" s="52"/>
    </row>
    <row r="31" spans="1:16" s="53" customFormat="1">
      <c r="A31" s="315"/>
      <c r="B31" s="316"/>
      <c r="C31" s="389" t="s">
        <v>378</v>
      </c>
      <c r="D31" s="178" t="s">
        <v>245</v>
      </c>
      <c r="E31" s="321">
        <f>SUM(E30)*0.3</f>
        <v>90</v>
      </c>
      <c r="F31" s="91"/>
      <c r="G31" s="259"/>
      <c r="H31" s="52"/>
      <c r="I31" s="91"/>
      <c r="J31" s="91"/>
      <c r="K31" s="52"/>
      <c r="L31" s="52"/>
      <c r="M31" s="52"/>
      <c r="N31" s="52"/>
      <c r="O31" s="52"/>
      <c r="P31" s="52"/>
    </row>
    <row r="32" spans="1:16" s="53" customFormat="1">
      <c r="A32" s="315"/>
      <c r="B32" s="316"/>
      <c r="C32" s="388" t="s">
        <v>379</v>
      </c>
      <c r="D32" s="178" t="s">
        <v>37</v>
      </c>
      <c r="E32" s="321">
        <f>SUM(E30)*12</f>
        <v>3600</v>
      </c>
      <c r="F32" s="91"/>
      <c r="G32" s="259"/>
      <c r="H32" s="52"/>
      <c r="I32" s="91"/>
      <c r="J32" s="91"/>
      <c r="K32" s="52"/>
      <c r="L32" s="52"/>
      <c r="M32" s="52"/>
      <c r="N32" s="52"/>
      <c r="O32" s="52"/>
      <c r="P32" s="52"/>
    </row>
    <row r="33" spans="1:16" s="53" customFormat="1" ht="15" customHeight="1">
      <c r="A33" s="315" t="s">
        <v>209</v>
      </c>
      <c r="B33" s="316" t="s">
        <v>239</v>
      </c>
      <c r="C33" s="388" t="s">
        <v>380</v>
      </c>
      <c r="D33" s="178" t="s">
        <v>163</v>
      </c>
      <c r="E33" s="319">
        <v>300</v>
      </c>
      <c r="F33" s="91"/>
      <c r="G33" s="259"/>
      <c r="H33" s="52"/>
      <c r="I33" s="91"/>
      <c r="J33" s="91"/>
      <c r="K33" s="52"/>
      <c r="L33" s="52"/>
      <c r="M33" s="52"/>
      <c r="N33" s="52"/>
      <c r="O33" s="52"/>
      <c r="P33" s="52"/>
    </row>
    <row r="34" spans="1:16">
      <c r="A34" s="315"/>
      <c r="B34" s="316"/>
      <c r="C34" s="389" t="s">
        <v>269</v>
      </c>
      <c r="D34" s="178" t="s">
        <v>245</v>
      </c>
      <c r="E34" s="321">
        <f>SUM(E33)*0.3</f>
        <v>90</v>
      </c>
      <c r="F34" s="91"/>
      <c r="G34" s="259"/>
      <c r="H34" s="52"/>
      <c r="I34" s="91"/>
      <c r="J34" s="91"/>
      <c r="K34" s="52"/>
      <c r="L34" s="52"/>
      <c r="M34" s="52"/>
      <c r="N34" s="52"/>
      <c r="O34" s="52"/>
      <c r="P34" s="52"/>
    </row>
    <row r="35" spans="1:16">
      <c r="A35" s="315"/>
      <c r="B35" s="316"/>
      <c r="C35" s="388" t="s">
        <v>316</v>
      </c>
      <c r="D35" s="178" t="s">
        <v>37</v>
      </c>
      <c r="E35" s="321">
        <f>SUM(E33)*3</f>
        <v>900</v>
      </c>
      <c r="F35" s="91"/>
      <c r="G35" s="259"/>
      <c r="H35" s="52"/>
      <c r="I35" s="91"/>
      <c r="J35" s="91"/>
      <c r="K35" s="52"/>
      <c r="L35" s="52"/>
      <c r="M35" s="52"/>
      <c r="N35" s="52"/>
      <c r="O35" s="52"/>
      <c r="P35" s="52"/>
    </row>
    <row r="36" spans="1:16">
      <c r="A36" s="315"/>
      <c r="B36" s="316"/>
      <c r="C36" s="388" t="s">
        <v>376</v>
      </c>
      <c r="D36" s="178" t="s">
        <v>37</v>
      </c>
      <c r="E36" s="321">
        <f>SUM(E33)*1.5</f>
        <v>450</v>
      </c>
      <c r="F36" s="91"/>
      <c r="G36" s="259"/>
      <c r="H36" s="52"/>
      <c r="I36" s="91"/>
      <c r="J36" s="91"/>
      <c r="K36" s="52"/>
      <c r="L36" s="52"/>
      <c r="M36" s="52"/>
      <c r="N36" s="52"/>
      <c r="O36" s="52"/>
      <c r="P36" s="52"/>
    </row>
    <row r="37" spans="1:16">
      <c r="A37" s="315"/>
      <c r="B37" s="316"/>
      <c r="C37" s="388" t="s">
        <v>317</v>
      </c>
      <c r="D37" s="178" t="s">
        <v>163</v>
      </c>
      <c r="E37" s="319">
        <v>12</v>
      </c>
      <c r="F37" s="91"/>
      <c r="G37" s="259"/>
      <c r="H37" s="52"/>
      <c r="I37" s="91"/>
      <c r="J37" s="91"/>
      <c r="K37" s="52"/>
      <c r="L37" s="52"/>
      <c r="M37" s="52"/>
      <c r="N37" s="52"/>
      <c r="O37" s="52"/>
      <c r="P37" s="52"/>
    </row>
    <row r="38" spans="1:16" ht="15" customHeight="1">
      <c r="A38" s="315" t="s">
        <v>210</v>
      </c>
      <c r="B38" s="316" t="s">
        <v>239</v>
      </c>
      <c r="C38" s="388" t="s">
        <v>381</v>
      </c>
      <c r="D38" s="178" t="s">
        <v>163</v>
      </c>
      <c r="E38" s="319">
        <v>300</v>
      </c>
      <c r="F38" s="91"/>
      <c r="G38" s="259"/>
      <c r="H38" s="52"/>
      <c r="I38" s="91"/>
      <c r="J38" s="91"/>
      <c r="K38" s="52"/>
      <c r="L38" s="52"/>
      <c r="M38" s="52"/>
      <c r="N38" s="52"/>
      <c r="O38" s="52"/>
      <c r="P38" s="52"/>
    </row>
    <row r="39" spans="1:16">
      <c r="A39" s="315"/>
      <c r="B39" s="316"/>
      <c r="C39" s="388" t="s">
        <v>382</v>
      </c>
      <c r="D39" s="178" t="s">
        <v>245</v>
      </c>
      <c r="E39" s="321">
        <f>SUM(E38)*0.3</f>
        <v>90</v>
      </c>
      <c r="F39" s="91"/>
      <c r="G39" s="259"/>
      <c r="H39" s="52"/>
      <c r="I39" s="91"/>
      <c r="J39" s="91"/>
      <c r="K39" s="52"/>
      <c r="L39" s="52"/>
      <c r="M39" s="52"/>
      <c r="N39" s="52"/>
      <c r="O39" s="52"/>
      <c r="P39" s="52"/>
    </row>
    <row r="40" spans="1:16" ht="14.25" customHeight="1">
      <c r="A40" s="315" t="s">
        <v>220</v>
      </c>
      <c r="B40" s="316" t="s">
        <v>239</v>
      </c>
      <c r="C40" s="388" t="s">
        <v>383</v>
      </c>
      <c r="D40" s="178" t="s">
        <v>163</v>
      </c>
      <c r="E40" s="319">
        <v>60</v>
      </c>
      <c r="F40" s="91"/>
      <c r="G40" s="259"/>
      <c r="H40" s="52"/>
      <c r="I40" s="91"/>
      <c r="J40" s="91"/>
      <c r="K40" s="52"/>
      <c r="L40" s="52"/>
      <c r="M40" s="52"/>
      <c r="N40" s="52"/>
      <c r="O40" s="52"/>
      <c r="P40" s="52"/>
    </row>
    <row r="41" spans="1:16">
      <c r="A41" s="315"/>
      <c r="B41" s="316"/>
      <c r="C41" s="388" t="s">
        <v>384</v>
      </c>
      <c r="D41" s="178" t="s">
        <v>245</v>
      </c>
      <c r="E41" s="321">
        <f>SUM(E40)*0.3</f>
        <v>18</v>
      </c>
      <c r="F41" s="91"/>
      <c r="G41" s="259"/>
      <c r="H41" s="52"/>
      <c r="I41" s="91"/>
      <c r="J41" s="91"/>
      <c r="K41" s="52"/>
      <c r="L41" s="52"/>
      <c r="M41" s="52"/>
      <c r="N41" s="52"/>
      <c r="O41" s="52"/>
      <c r="P41" s="52"/>
    </row>
    <row r="42" spans="1:16" ht="17.25" customHeight="1">
      <c r="A42" s="315" t="s">
        <v>222</v>
      </c>
      <c r="B42" s="316" t="s">
        <v>239</v>
      </c>
      <c r="C42" s="388" t="s">
        <v>385</v>
      </c>
      <c r="D42" s="178" t="s">
        <v>163</v>
      </c>
      <c r="E42" s="319">
        <v>120</v>
      </c>
      <c r="F42" s="91"/>
      <c r="G42" s="259"/>
      <c r="H42" s="52"/>
      <c r="I42" s="91"/>
      <c r="J42" s="91"/>
      <c r="K42" s="52"/>
      <c r="L42" s="52"/>
      <c r="M42" s="52"/>
      <c r="N42" s="52"/>
      <c r="O42" s="52"/>
      <c r="P42" s="52"/>
    </row>
    <row r="43" spans="1:16">
      <c r="A43" s="315"/>
      <c r="B43" s="316"/>
      <c r="C43" s="388" t="s">
        <v>410</v>
      </c>
      <c r="D43" s="178" t="s">
        <v>245</v>
      </c>
      <c r="E43" s="321">
        <f>SUM(E42)*0.3</f>
        <v>36</v>
      </c>
      <c r="F43" s="91"/>
      <c r="G43" s="259"/>
      <c r="H43" s="52"/>
      <c r="I43" s="91"/>
      <c r="J43" s="91"/>
      <c r="K43" s="52"/>
      <c r="L43" s="52"/>
      <c r="M43" s="52"/>
      <c r="N43" s="52"/>
      <c r="O43" s="52"/>
      <c r="P43" s="52"/>
    </row>
    <row r="44" spans="1:16" ht="17.25" customHeight="1">
      <c r="A44" s="315" t="s">
        <v>223</v>
      </c>
      <c r="B44" s="316" t="s">
        <v>239</v>
      </c>
      <c r="C44" s="389" t="s">
        <v>386</v>
      </c>
      <c r="D44" s="305" t="s">
        <v>163</v>
      </c>
      <c r="E44" s="56">
        <v>14.4</v>
      </c>
      <c r="F44" s="56"/>
      <c r="G44" s="259"/>
      <c r="H44" s="52"/>
      <c r="I44" s="322"/>
      <c r="J44" s="91"/>
      <c r="K44" s="52"/>
      <c r="L44" s="52"/>
      <c r="M44" s="52"/>
      <c r="N44" s="52"/>
      <c r="O44" s="52"/>
      <c r="P44" s="52"/>
    </row>
    <row r="45" spans="1:16" ht="18" customHeight="1">
      <c r="A45" s="315" t="s">
        <v>224</v>
      </c>
      <c r="B45" s="316" t="s">
        <v>38</v>
      </c>
      <c r="C45" s="387" t="s">
        <v>387</v>
      </c>
      <c r="D45" s="313" t="s">
        <v>39</v>
      </c>
      <c r="E45" s="317">
        <v>50</v>
      </c>
      <c r="F45" s="91"/>
      <c r="G45" s="259"/>
      <c r="H45" s="52"/>
      <c r="I45" s="91"/>
      <c r="J45" s="91"/>
      <c r="K45" s="52"/>
      <c r="L45" s="52"/>
      <c r="M45" s="52"/>
      <c r="N45" s="52"/>
      <c r="O45" s="52"/>
      <c r="P45" s="52"/>
    </row>
    <row r="46" spans="1:16" ht="17.25" customHeight="1">
      <c r="A46" s="315" t="s">
        <v>348</v>
      </c>
      <c r="B46" s="316" t="s">
        <v>239</v>
      </c>
      <c r="C46" s="389" t="s">
        <v>389</v>
      </c>
      <c r="D46" s="305" t="s">
        <v>163</v>
      </c>
      <c r="E46" s="56">
        <v>10</v>
      </c>
      <c r="F46" s="56"/>
      <c r="G46" s="259"/>
      <c r="H46" s="52"/>
      <c r="I46" s="322"/>
      <c r="J46" s="91"/>
      <c r="K46" s="52"/>
      <c r="L46" s="52"/>
      <c r="M46" s="52"/>
      <c r="N46" s="52"/>
      <c r="O46" s="52"/>
      <c r="P46" s="52"/>
    </row>
    <row r="47" spans="1:16" ht="15.75" customHeight="1" thickBot="1">
      <c r="A47" s="315" t="s">
        <v>388</v>
      </c>
      <c r="B47" s="316" t="s">
        <v>239</v>
      </c>
      <c r="C47" s="389" t="s">
        <v>391</v>
      </c>
      <c r="D47" s="305" t="s">
        <v>163</v>
      </c>
      <c r="E47" s="56">
        <v>4</v>
      </c>
      <c r="F47" s="56"/>
      <c r="G47" s="259"/>
      <c r="H47" s="52"/>
      <c r="I47" s="322"/>
      <c r="J47" s="91"/>
      <c r="K47" s="52"/>
      <c r="L47" s="52"/>
      <c r="M47" s="52"/>
      <c r="N47" s="52"/>
      <c r="O47" s="52"/>
      <c r="P47" s="52"/>
    </row>
    <row r="48" spans="1:16" ht="13.5" thickBot="1">
      <c r="A48" s="92"/>
      <c r="B48" s="4"/>
      <c r="C48" s="93" t="s">
        <v>28</v>
      </c>
      <c r="D48" s="94"/>
      <c r="E48" s="95"/>
      <c r="F48" s="96"/>
      <c r="G48" s="96"/>
      <c r="H48" s="96"/>
      <c r="I48" s="96"/>
      <c r="J48" s="96"/>
      <c r="K48" s="96"/>
      <c r="L48" s="97"/>
      <c r="M48" s="97"/>
      <c r="N48" s="97"/>
      <c r="O48" s="97"/>
      <c r="P48" s="97"/>
    </row>
    <row r="49" spans="1:16">
      <c r="H49" s="311"/>
      <c r="I49" s="311"/>
      <c r="J49" s="100"/>
      <c r="K49" s="100" t="s">
        <v>29</v>
      </c>
      <c r="L49" s="101"/>
      <c r="M49" s="102"/>
      <c r="N49" s="102"/>
      <c r="O49" s="102"/>
      <c r="P49" s="103"/>
    </row>
    <row r="50" spans="1:16">
      <c r="A50" s="104"/>
      <c r="B50" s="104"/>
      <c r="C50" s="104"/>
      <c r="J50" s="105"/>
      <c r="K50" s="105"/>
      <c r="L50" s="105" t="s">
        <v>89</v>
      </c>
      <c r="M50" s="106"/>
      <c r="N50" s="106"/>
      <c r="O50" s="106"/>
      <c r="P50" s="125"/>
    </row>
    <row r="51" spans="1:16">
      <c r="N51" s="78"/>
      <c r="O51" s="78"/>
      <c r="P51" s="126"/>
    </row>
    <row r="52" spans="1:16">
      <c r="A52" s="107"/>
      <c r="B52" s="108"/>
      <c r="C52" s="107"/>
      <c r="D52" s="107"/>
      <c r="E52" s="109"/>
      <c r="F52" s="110"/>
      <c r="G52" s="110"/>
      <c r="H52" s="110"/>
      <c r="I52" s="53"/>
      <c r="J52" s="53"/>
      <c r="K52" s="53"/>
      <c r="L52" s="53"/>
      <c r="M52" s="53"/>
      <c r="N52" s="53"/>
      <c r="O52" s="53"/>
      <c r="P52" s="53"/>
    </row>
    <row r="53" spans="1:16">
      <c r="A53" s="111"/>
      <c r="B53" s="112"/>
      <c r="C53" s="11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129"/>
    </row>
    <row r="54" spans="1:16">
      <c r="A54" s="53"/>
      <c r="B54" s="113" t="s">
        <v>30</v>
      </c>
      <c r="C54" s="114"/>
      <c r="D54" s="89"/>
      <c r="E54" s="115"/>
      <c r="F54" s="53"/>
      <c r="G54" s="53"/>
      <c r="H54" s="53"/>
      <c r="I54" s="53"/>
      <c r="J54" s="53" t="s">
        <v>31</v>
      </c>
      <c r="K54" s="116"/>
      <c r="L54" s="116"/>
      <c r="M54" s="116"/>
      <c r="N54" s="89"/>
      <c r="O54" s="53"/>
      <c r="P54" s="53"/>
    </row>
    <row r="55" spans="1:16">
      <c r="A55" s="53"/>
      <c r="B55" s="53"/>
      <c r="C55" s="110" t="s">
        <v>32</v>
      </c>
      <c r="D55" s="117"/>
      <c r="E55" s="53"/>
      <c r="F55" s="53"/>
      <c r="G55" s="53"/>
      <c r="H55" s="53"/>
      <c r="I55" s="53"/>
      <c r="J55" s="53"/>
      <c r="K55" s="53"/>
      <c r="L55" s="113" t="s">
        <v>32</v>
      </c>
      <c r="M55" s="53"/>
      <c r="N55" s="89"/>
      <c r="O55" s="53"/>
      <c r="P55" s="53"/>
    </row>
  </sheetData>
  <mergeCells count="10">
    <mergeCell ref="A1:P1"/>
    <mergeCell ref="A2:P2"/>
    <mergeCell ref="N8:O8"/>
    <mergeCell ref="A11:A13"/>
    <mergeCell ref="B11:B13"/>
    <mergeCell ref="C11:C13"/>
    <mergeCell ref="D11:D13"/>
    <mergeCell ref="E11:E13"/>
    <mergeCell ref="F11:K12"/>
    <mergeCell ref="L11:P12"/>
  </mergeCells>
  <pageMargins left="0.7" right="0.7" top="0.75" bottom="0.75" header="0.3" footer="0.3"/>
  <ignoredErrors>
    <ignoredError sqref="A15:A41 B14 A42:A47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workbookViewId="0">
      <selection activeCell="C32" sqref="C32"/>
    </sheetView>
  </sheetViews>
  <sheetFormatPr defaultRowHeight="12.75"/>
  <cols>
    <col min="1" max="1" width="3.28515625" style="99" customWidth="1"/>
    <col min="2" max="2" width="7.42578125" style="99" customWidth="1"/>
    <col min="3" max="3" width="53.85546875" style="69" customWidth="1"/>
    <col min="4" max="4" width="5.140625" style="70" customWidth="1"/>
    <col min="5" max="5" width="6.85546875" style="71" customWidth="1"/>
    <col min="6" max="6" width="7" style="70" customWidth="1"/>
    <col min="7" max="8" width="8.140625" style="70" customWidth="1"/>
    <col min="9" max="9" width="7.28515625" style="70" customWidth="1"/>
    <col min="10" max="10" width="7.42578125" style="70" customWidth="1"/>
    <col min="11" max="11" width="7.28515625" style="70" customWidth="1"/>
    <col min="12" max="12" width="8.85546875" style="70" customWidth="1"/>
    <col min="13" max="13" width="8.42578125" style="70" customWidth="1"/>
    <col min="14" max="14" width="10" style="70" customWidth="1"/>
    <col min="15" max="15" width="8.28515625" style="70" customWidth="1"/>
    <col min="16" max="16" width="9.42578125" style="70" customWidth="1"/>
    <col min="17" max="17" width="8.85546875" style="59" customWidth="1"/>
    <col min="18" max="19" width="10.85546875" style="59" customWidth="1"/>
    <col min="20" max="256" width="11.42578125" style="59" customWidth="1"/>
    <col min="257" max="16384" width="9.140625" style="59"/>
  </cols>
  <sheetData>
    <row r="1" spans="1:20">
      <c r="A1" s="418" t="s">
        <v>132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</row>
    <row r="2" spans="1:20">
      <c r="A2" s="419" t="s">
        <v>142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</row>
    <row r="3" spans="1:20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20" s="61" customFormat="1">
      <c r="A4" s="61" t="str">
        <f>Kopsavilkums_Nr.1!A4</f>
        <v>Būves nosaukums:  Daudzdzīvokļu ēka</v>
      </c>
      <c r="B4" s="62"/>
      <c r="C4" s="62"/>
      <c r="D4" s="62"/>
      <c r="E4" s="63"/>
      <c r="F4" s="63"/>
      <c r="G4" s="63"/>
      <c r="H4" s="63"/>
      <c r="I4" s="63"/>
      <c r="J4" s="63"/>
      <c r="K4" s="64"/>
      <c r="L4" s="64"/>
      <c r="M4" s="64"/>
      <c r="N4" s="64"/>
      <c r="O4" s="64"/>
      <c r="P4" s="64"/>
    </row>
    <row r="5" spans="1:20" s="61" customFormat="1">
      <c r="A5" s="61" t="str">
        <f>Kopsavilkums_Nr.1!A5</f>
        <v>Objekta nosaukums: Energoefektivitātes paaugstināšana dzīvojamai mājai</v>
      </c>
      <c r="E5" s="65"/>
      <c r="F5" s="65"/>
      <c r="G5" s="65"/>
      <c r="H5" s="65"/>
      <c r="I5" s="65"/>
      <c r="J5" s="65"/>
      <c r="K5" s="64"/>
      <c r="L5" s="64"/>
      <c r="M5" s="64"/>
      <c r="N5" s="64"/>
      <c r="O5" s="64"/>
      <c r="P5" s="64"/>
    </row>
    <row r="6" spans="1:20" s="61" customFormat="1">
      <c r="A6" s="61" t="str">
        <f>Kopsavilkums_Nr.1!A6</f>
        <v>Objekta adrese:  Lāčplēša iela 17, Jelgava, LV-3002, KAD.NR.09000270187001</v>
      </c>
      <c r="E6" s="65"/>
      <c r="F6" s="65"/>
      <c r="G6" s="65"/>
      <c r="H6" s="65"/>
      <c r="I6" s="65"/>
      <c r="J6" s="65"/>
      <c r="K6" s="64"/>
      <c r="L6" s="64"/>
      <c r="M6" s="64"/>
      <c r="N6" s="64"/>
      <c r="O6" s="64"/>
      <c r="P6" s="64"/>
    </row>
    <row r="7" spans="1:20" s="67" customFormat="1">
      <c r="A7" s="67" t="str">
        <f>'Būvlaukums 1-1'!A7:G7</f>
        <v>Tāme sastādīta 2018.gada tirgus cenās, pamatojoties uz Inventrizācijas lietu, Tehniskās apsekošanas atzinuma un Energosertifikātu</v>
      </c>
      <c r="H7" s="254"/>
      <c r="I7" s="171"/>
      <c r="J7" s="171"/>
      <c r="K7" s="171"/>
      <c r="L7" s="171"/>
      <c r="M7" s="171"/>
      <c r="N7" s="171"/>
      <c r="O7" s="171"/>
      <c r="P7" s="171"/>
    </row>
    <row r="8" spans="1:20">
      <c r="A8" s="68"/>
      <c r="B8" s="68"/>
      <c r="F8" s="72"/>
      <c r="K8" s="171"/>
      <c r="L8" s="172" t="s">
        <v>86</v>
      </c>
      <c r="M8" s="171"/>
      <c r="N8" s="420"/>
      <c r="O8" s="420"/>
      <c r="P8" s="171"/>
    </row>
    <row r="9" spans="1:20">
      <c r="A9" s="68"/>
      <c r="B9" s="68"/>
      <c r="F9" s="72"/>
      <c r="L9" s="74"/>
      <c r="M9" s="75"/>
      <c r="N9" s="173"/>
      <c r="O9" s="75"/>
      <c r="P9" s="75"/>
    </row>
    <row r="10" spans="1:20">
      <c r="A10" s="76"/>
      <c r="B10" s="76"/>
      <c r="C10" s="77"/>
      <c r="L10" s="171"/>
      <c r="M10" s="171"/>
      <c r="N10" s="171"/>
      <c r="O10" s="171"/>
    </row>
    <row r="11" spans="1:20" s="67" customFormat="1" ht="13.5" thickBot="1">
      <c r="A11" s="425" t="s">
        <v>20</v>
      </c>
      <c r="B11" s="428" t="s">
        <v>14</v>
      </c>
      <c r="C11" s="407" t="s">
        <v>15</v>
      </c>
      <c r="D11" s="410" t="s">
        <v>21</v>
      </c>
      <c r="E11" s="413" t="s">
        <v>22</v>
      </c>
      <c r="F11" s="416" t="s">
        <v>16</v>
      </c>
      <c r="G11" s="416"/>
      <c r="H11" s="416"/>
      <c r="I11" s="416"/>
      <c r="J11" s="416"/>
      <c r="K11" s="416"/>
      <c r="L11" s="421" t="s">
        <v>17</v>
      </c>
      <c r="M11" s="421"/>
      <c r="N11" s="421"/>
      <c r="O11" s="421"/>
      <c r="P11" s="422"/>
    </row>
    <row r="12" spans="1:20" s="67" customFormat="1" ht="13.5" thickBot="1">
      <c r="A12" s="426"/>
      <c r="B12" s="429"/>
      <c r="C12" s="408"/>
      <c r="D12" s="411"/>
      <c r="E12" s="414"/>
      <c r="F12" s="417"/>
      <c r="G12" s="417"/>
      <c r="H12" s="417"/>
      <c r="I12" s="417"/>
      <c r="J12" s="417"/>
      <c r="K12" s="417"/>
      <c r="L12" s="423" t="s">
        <v>23</v>
      </c>
      <c r="M12" s="423"/>
      <c r="N12" s="423" t="s">
        <v>24</v>
      </c>
      <c r="O12" s="423"/>
      <c r="P12" s="424" t="s">
        <v>25</v>
      </c>
    </row>
    <row r="13" spans="1:20" s="67" customFormat="1" ht="45">
      <c r="A13" s="427"/>
      <c r="B13" s="430"/>
      <c r="C13" s="409"/>
      <c r="D13" s="412"/>
      <c r="E13" s="415"/>
      <c r="F13" s="139" t="s">
        <v>26</v>
      </c>
      <c r="G13" s="139" t="s">
        <v>80</v>
      </c>
      <c r="H13" s="139" t="s">
        <v>81</v>
      </c>
      <c r="I13" s="139" t="s">
        <v>82</v>
      </c>
      <c r="J13" s="140" t="s">
        <v>83</v>
      </c>
      <c r="K13" s="140" t="s">
        <v>84</v>
      </c>
      <c r="L13" s="141" t="s">
        <v>27</v>
      </c>
      <c r="M13" s="139" t="s">
        <v>81</v>
      </c>
      <c r="N13" s="139" t="s">
        <v>82</v>
      </c>
      <c r="O13" s="140" t="s">
        <v>83</v>
      </c>
      <c r="P13" s="142" t="s">
        <v>85</v>
      </c>
    </row>
    <row r="14" spans="1:20" s="67" customFormat="1">
      <c r="A14" s="138" t="s">
        <v>78</v>
      </c>
      <c r="B14" s="138" t="s">
        <v>79</v>
      </c>
      <c r="C14" s="81">
        <f>B14+1</f>
        <v>3</v>
      </c>
      <c r="D14" s="81">
        <f t="shared" ref="D14:P14" si="0">C14+1</f>
        <v>4</v>
      </c>
      <c r="E14" s="81">
        <f t="shared" si="0"/>
        <v>5</v>
      </c>
      <c r="F14" s="81">
        <f t="shared" si="0"/>
        <v>6</v>
      </c>
      <c r="G14" s="81">
        <f t="shared" si="0"/>
        <v>7</v>
      </c>
      <c r="H14" s="81">
        <f t="shared" si="0"/>
        <v>8</v>
      </c>
      <c r="I14" s="81">
        <f t="shared" si="0"/>
        <v>9</v>
      </c>
      <c r="J14" s="81">
        <f t="shared" si="0"/>
        <v>10</v>
      </c>
      <c r="K14" s="81">
        <f t="shared" si="0"/>
        <v>11</v>
      </c>
      <c r="L14" s="81">
        <f t="shared" si="0"/>
        <v>12</v>
      </c>
      <c r="M14" s="81">
        <f t="shared" si="0"/>
        <v>13</v>
      </c>
      <c r="N14" s="81">
        <f t="shared" si="0"/>
        <v>14</v>
      </c>
      <c r="O14" s="81">
        <f t="shared" si="0"/>
        <v>15</v>
      </c>
      <c r="P14" s="81">
        <f t="shared" si="0"/>
        <v>16</v>
      </c>
    </row>
    <row r="15" spans="1:20" s="147" customFormat="1">
      <c r="A15" s="81"/>
      <c r="B15" s="7"/>
      <c r="C15" s="178" t="s">
        <v>411</v>
      </c>
      <c r="D15" s="185"/>
      <c r="E15" s="185"/>
      <c r="F15" s="85"/>
      <c r="G15" s="90"/>
      <c r="H15" s="57"/>
      <c r="I15" s="87"/>
      <c r="J15" s="87"/>
      <c r="K15" s="87"/>
      <c r="L15" s="86"/>
      <c r="M15" s="87"/>
      <c r="N15" s="87"/>
      <c r="O15" s="87"/>
      <c r="P15" s="87"/>
      <c r="R15" s="158"/>
      <c r="S15" s="158"/>
      <c r="T15" s="158"/>
    </row>
    <row r="16" spans="1:20" s="147" customFormat="1">
      <c r="A16" s="81">
        <v>1</v>
      </c>
      <c r="B16" s="7" t="s">
        <v>61</v>
      </c>
      <c r="C16" s="183" t="s">
        <v>199</v>
      </c>
      <c r="D16" s="187" t="s">
        <v>148</v>
      </c>
      <c r="E16" s="178">
        <v>84</v>
      </c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R16" s="158"/>
      <c r="S16" s="158"/>
      <c r="T16" s="158"/>
    </row>
    <row r="17" spans="1:20" s="147" customFormat="1">
      <c r="A17" s="81">
        <v>2</v>
      </c>
      <c r="B17" s="7" t="s">
        <v>61</v>
      </c>
      <c r="C17" s="183" t="s">
        <v>200</v>
      </c>
      <c r="D17" s="187" t="s">
        <v>150</v>
      </c>
      <c r="E17" s="178">
        <v>1</v>
      </c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R17" s="158"/>
      <c r="S17" s="158"/>
      <c r="T17" s="158"/>
    </row>
    <row r="18" spans="1:20" s="147" customFormat="1" ht="38.25">
      <c r="A18" s="81">
        <v>3</v>
      </c>
      <c r="B18" s="7" t="s">
        <v>168</v>
      </c>
      <c r="C18" s="177" t="s">
        <v>277</v>
      </c>
      <c r="D18" s="187" t="s">
        <v>150</v>
      </c>
      <c r="E18" s="305">
        <v>20</v>
      </c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R18" s="158"/>
      <c r="S18" s="158"/>
      <c r="T18" s="158"/>
    </row>
    <row r="19" spans="1:20" s="147" customFormat="1" ht="38.25">
      <c r="A19" s="81">
        <v>4</v>
      </c>
      <c r="B19" s="7" t="s">
        <v>168</v>
      </c>
      <c r="C19" s="177" t="s">
        <v>278</v>
      </c>
      <c r="D19" s="187" t="s">
        <v>150</v>
      </c>
      <c r="E19" s="305">
        <v>19</v>
      </c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R19" s="158"/>
      <c r="S19" s="158"/>
      <c r="T19" s="158"/>
    </row>
    <row r="20" spans="1:20" s="147" customFormat="1" ht="38.25">
      <c r="A20" s="81">
        <v>5</v>
      </c>
      <c r="B20" s="7" t="s">
        <v>168</v>
      </c>
      <c r="C20" s="177" t="s">
        <v>279</v>
      </c>
      <c r="D20" s="187" t="s">
        <v>150</v>
      </c>
      <c r="E20" s="305">
        <v>2</v>
      </c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R20" s="158"/>
      <c r="S20" s="158"/>
      <c r="T20" s="158"/>
    </row>
    <row r="21" spans="1:20" s="147" customFormat="1" ht="38.25">
      <c r="A21" s="81">
        <v>6</v>
      </c>
      <c r="B21" s="7" t="s">
        <v>168</v>
      </c>
      <c r="C21" s="177" t="s">
        <v>280</v>
      </c>
      <c r="D21" s="187" t="s">
        <v>150</v>
      </c>
      <c r="E21" s="305">
        <v>30</v>
      </c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R21" s="158"/>
      <c r="S21" s="158"/>
      <c r="T21" s="158"/>
    </row>
    <row r="22" spans="1:20" s="147" customFormat="1" ht="38.25">
      <c r="A22" s="81">
        <v>7</v>
      </c>
      <c r="B22" s="7" t="s">
        <v>168</v>
      </c>
      <c r="C22" s="177" t="s">
        <v>281</v>
      </c>
      <c r="D22" s="187" t="s">
        <v>150</v>
      </c>
      <c r="E22" s="305">
        <v>10</v>
      </c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R22" s="158"/>
      <c r="S22" s="158"/>
      <c r="T22" s="158"/>
    </row>
    <row r="23" spans="1:20" s="147" customFormat="1" ht="38.25">
      <c r="A23" s="81">
        <v>8</v>
      </c>
      <c r="B23" s="7" t="s">
        <v>168</v>
      </c>
      <c r="C23" s="177" t="s">
        <v>282</v>
      </c>
      <c r="D23" s="187" t="s">
        <v>150</v>
      </c>
      <c r="E23" s="305">
        <v>3</v>
      </c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R23" s="158"/>
      <c r="S23" s="158"/>
      <c r="T23" s="158"/>
    </row>
    <row r="24" spans="1:20" s="147" customFormat="1">
      <c r="A24" s="81">
        <v>9</v>
      </c>
      <c r="B24" s="7" t="s">
        <v>168</v>
      </c>
      <c r="C24" s="180" t="s">
        <v>283</v>
      </c>
      <c r="D24" s="187" t="s">
        <v>150</v>
      </c>
      <c r="E24" s="240">
        <v>84</v>
      </c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R24" s="158"/>
      <c r="S24" s="158"/>
      <c r="T24" s="158"/>
    </row>
    <row r="25" spans="1:20" s="147" customFormat="1">
      <c r="A25" s="81">
        <v>10</v>
      </c>
      <c r="B25" s="7" t="s">
        <v>168</v>
      </c>
      <c r="C25" s="180" t="s">
        <v>284</v>
      </c>
      <c r="D25" s="187" t="s">
        <v>150</v>
      </c>
      <c r="E25" s="240">
        <v>84</v>
      </c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R25" s="158"/>
      <c r="S25" s="158"/>
      <c r="T25" s="158"/>
    </row>
    <row r="26" spans="1:20" s="147" customFormat="1">
      <c r="A26" s="81">
        <v>11</v>
      </c>
      <c r="B26" s="7" t="s">
        <v>168</v>
      </c>
      <c r="C26" s="180" t="s">
        <v>151</v>
      </c>
      <c r="D26" s="187" t="s">
        <v>148</v>
      </c>
      <c r="E26" s="240">
        <v>84</v>
      </c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R26" s="158"/>
      <c r="S26" s="158"/>
      <c r="T26" s="158"/>
    </row>
    <row r="27" spans="1:20" s="147" customFormat="1">
      <c r="A27" s="81">
        <v>12</v>
      </c>
      <c r="B27" s="7" t="s">
        <v>168</v>
      </c>
      <c r="C27" s="180" t="s">
        <v>152</v>
      </c>
      <c r="D27" s="187" t="s">
        <v>148</v>
      </c>
      <c r="E27" s="240">
        <v>27</v>
      </c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R27" s="158"/>
      <c r="S27" s="158"/>
      <c r="T27" s="158"/>
    </row>
    <row r="28" spans="1:20" s="147" customFormat="1">
      <c r="A28" s="81">
        <v>13</v>
      </c>
      <c r="B28" s="7" t="s">
        <v>168</v>
      </c>
      <c r="C28" s="180" t="s">
        <v>285</v>
      </c>
      <c r="D28" s="187" t="s">
        <v>150</v>
      </c>
      <c r="E28" s="239">
        <v>9</v>
      </c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R28" s="158"/>
      <c r="S28" s="158"/>
      <c r="T28" s="158"/>
    </row>
    <row r="29" spans="1:20" s="147" customFormat="1">
      <c r="A29" s="81">
        <v>14</v>
      </c>
      <c r="B29" s="7" t="s">
        <v>168</v>
      </c>
      <c r="C29" s="180" t="s">
        <v>286</v>
      </c>
      <c r="D29" s="187" t="s">
        <v>150</v>
      </c>
      <c r="E29" s="179">
        <v>21</v>
      </c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R29" s="158"/>
      <c r="S29" s="158"/>
      <c r="T29" s="158"/>
    </row>
    <row r="30" spans="1:20" s="147" customFormat="1">
      <c r="A30" s="81">
        <v>15</v>
      </c>
      <c r="B30" s="7" t="s">
        <v>168</v>
      </c>
      <c r="C30" s="180" t="s">
        <v>287</v>
      </c>
      <c r="D30" s="187" t="s">
        <v>150</v>
      </c>
      <c r="E30" s="179">
        <v>66</v>
      </c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R30" s="158"/>
      <c r="S30" s="158"/>
      <c r="T30" s="158"/>
    </row>
    <row r="31" spans="1:20" s="147" customFormat="1">
      <c r="A31" s="81">
        <v>16</v>
      </c>
      <c r="B31" s="7" t="s">
        <v>168</v>
      </c>
      <c r="C31" s="180" t="s">
        <v>288</v>
      </c>
      <c r="D31" s="187" t="s">
        <v>150</v>
      </c>
      <c r="E31" s="179">
        <v>54</v>
      </c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R31" s="158"/>
      <c r="S31" s="158"/>
      <c r="T31" s="158"/>
    </row>
    <row r="32" spans="1:20" s="147" customFormat="1">
      <c r="A32" s="81">
        <v>17</v>
      </c>
      <c r="B32" s="7" t="s">
        <v>168</v>
      </c>
      <c r="C32" s="180" t="s">
        <v>420</v>
      </c>
      <c r="D32" s="187" t="s">
        <v>150</v>
      </c>
      <c r="E32" s="179">
        <v>81</v>
      </c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R32" s="158"/>
      <c r="S32" s="158"/>
      <c r="T32" s="158"/>
    </row>
    <row r="33" spans="1:20" s="147" customFormat="1">
      <c r="A33" s="81">
        <v>18</v>
      </c>
      <c r="B33" s="7" t="s">
        <v>168</v>
      </c>
      <c r="C33" s="180" t="s">
        <v>412</v>
      </c>
      <c r="D33" s="187" t="s">
        <v>39</v>
      </c>
      <c r="E33" s="181">
        <v>560</v>
      </c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R33" s="158"/>
      <c r="S33" s="158"/>
      <c r="T33" s="158"/>
    </row>
    <row r="34" spans="1:20" s="147" customFormat="1">
      <c r="A34" s="81">
        <v>19</v>
      </c>
      <c r="B34" s="7" t="s">
        <v>168</v>
      </c>
      <c r="C34" s="180" t="s">
        <v>413</v>
      </c>
      <c r="D34" s="187" t="s">
        <v>39</v>
      </c>
      <c r="E34" s="181">
        <v>120</v>
      </c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R34" s="158"/>
      <c r="S34" s="158"/>
      <c r="T34" s="158"/>
    </row>
    <row r="35" spans="1:20" s="147" customFormat="1">
      <c r="A35" s="81"/>
      <c r="B35" s="7"/>
      <c r="C35" s="180" t="s">
        <v>153</v>
      </c>
      <c r="D35" s="187" t="s">
        <v>150</v>
      </c>
      <c r="E35" s="182">
        <v>1</v>
      </c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R35" s="158"/>
      <c r="S35" s="158"/>
      <c r="T35" s="158"/>
    </row>
    <row r="36" spans="1:20" s="147" customFormat="1">
      <c r="A36" s="81"/>
      <c r="B36" s="7"/>
      <c r="C36" s="178" t="s">
        <v>154</v>
      </c>
      <c r="D36" s="187"/>
      <c r="E36" s="18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R36" s="158"/>
      <c r="S36" s="158"/>
      <c r="T36" s="158"/>
    </row>
    <row r="37" spans="1:20" s="147" customFormat="1">
      <c r="A37" s="81">
        <v>1</v>
      </c>
      <c r="B37" s="7" t="s">
        <v>168</v>
      </c>
      <c r="C37" s="180" t="s">
        <v>414</v>
      </c>
      <c r="D37" s="187" t="s">
        <v>39</v>
      </c>
      <c r="E37" s="181">
        <v>30</v>
      </c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R37" s="158"/>
      <c r="S37" s="158"/>
      <c r="T37" s="158"/>
    </row>
    <row r="38" spans="1:20" s="147" customFormat="1">
      <c r="A38" s="81">
        <v>2</v>
      </c>
      <c r="B38" s="7" t="s">
        <v>168</v>
      </c>
      <c r="C38" s="180" t="s">
        <v>415</v>
      </c>
      <c r="D38" s="187" t="s">
        <v>39</v>
      </c>
      <c r="E38" s="181">
        <v>150</v>
      </c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R38" s="158"/>
      <c r="S38" s="158"/>
      <c r="T38" s="158"/>
    </row>
    <row r="39" spans="1:20" s="147" customFormat="1">
      <c r="A39" s="81">
        <v>3</v>
      </c>
      <c r="B39" s="7" t="s">
        <v>168</v>
      </c>
      <c r="C39" s="180" t="s">
        <v>416</v>
      </c>
      <c r="D39" s="187" t="s">
        <v>39</v>
      </c>
      <c r="E39" s="181">
        <v>170</v>
      </c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R39" s="158"/>
      <c r="S39" s="158"/>
      <c r="T39" s="158"/>
    </row>
    <row r="40" spans="1:20" s="147" customFormat="1">
      <c r="A40" s="81">
        <v>4</v>
      </c>
      <c r="B40" s="7" t="s">
        <v>168</v>
      </c>
      <c r="C40" s="180" t="s">
        <v>417</v>
      </c>
      <c r="D40" s="187" t="s">
        <v>39</v>
      </c>
      <c r="E40" s="181">
        <v>30</v>
      </c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R40" s="158"/>
      <c r="S40" s="158"/>
      <c r="T40" s="158"/>
    </row>
    <row r="41" spans="1:20" s="147" customFormat="1">
      <c r="A41" s="81">
        <v>5</v>
      </c>
      <c r="B41" s="7" t="s">
        <v>168</v>
      </c>
      <c r="C41" s="180" t="s">
        <v>418</v>
      </c>
      <c r="D41" s="187" t="s">
        <v>39</v>
      </c>
      <c r="E41" s="181">
        <v>40</v>
      </c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R41" s="158"/>
      <c r="S41" s="158"/>
      <c r="T41" s="158"/>
    </row>
    <row r="42" spans="1:20" s="147" customFormat="1">
      <c r="A42" s="81">
        <v>6</v>
      </c>
      <c r="B42" s="7" t="s">
        <v>168</v>
      </c>
      <c r="C42" s="180" t="s">
        <v>419</v>
      </c>
      <c r="D42" s="187" t="s">
        <v>39</v>
      </c>
      <c r="E42" s="181">
        <v>10</v>
      </c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R42" s="158"/>
      <c r="S42" s="158"/>
      <c r="T42" s="158"/>
    </row>
    <row r="43" spans="1:20" s="147" customFormat="1">
      <c r="A43" s="81">
        <v>7</v>
      </c>
      <c r="B43" s="7" t="s">
        <v>168</v>
      </c>
      <c r="C43" s="180" t="s">
        <v>289</v>
      </c>
      <c r="D43" s="187" t="s">
        <v>148</v>
      </c>
      <c r="E43" s="181">
        <v>8</v>
      </c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R43" s="158"/>
      <c r="S43" s="158"/>
      <c r="T43" s="158"/>
    </row>
    <row r="44" spans="1:20" s="147" customFormat="1">
      <c r="A44" s="81">
        <v>8</v>
      </c>
      <c r="B44" s="7" t="s">
        <v>168</v>
      </c>
      <c r="C44" s="180" t="s">
        <v>290</v>
      </c>
      <c r="D44" s="187" t="s">
        <v>148</v>
      </c>
      <c r="E44" s="181">
        <v>2</v>
      </c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R44" s="158"/>
      <c r="S44" s="158"/>
      <c r="T44" s="158"/>
    </row>
    <row r="45" spans="1:20" s="147" customFormat="1">
      <c r="A45" s="81">
        <v>9</v>
      </c>
      <c r="B45" s="7" t="s">
        <v>168</v>
      </c>
      <c r="C45" s="180" t="s">
        <v>291</v>
      </c>
      <c r="D45" s="187" t="s">
        <v>148</v>
      </c>
      <c r="E45" s="181">
        <v>10</v>
      </c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R45" s="158"/>
      <c r="S45" s="158"/>
      <c r="T45" s="158"/>
    </row>
    <row r="46" spans="1:20" s="147" customFormat="1" ht="25.5">
      <c r="A46" s="81">
        <v>10</v>
      </c>
      <c r="B46" s="7" t="s">
        <v>168</v>
      </c>
      <c r="C46" s="180" t="s">
        <v>292</v>
      </c>
      <c r="D46" s="187" t="s">
        <v>39</v>
      </c>
      <c r="E46" s="181">
        <v>30</v>
      </c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R46" s="158"/>
      <c r="S46" s="158"/>
      <c r="T46" s="158"/>
    </row>
    <row r="47" spans="1:20" s="147" customFormat="1" ht="25.5">
      <c r="A47" s="81">
        <v>11</v>
      </c>
      <c r="B47" s="7" t="s">
        <v>168</v>
      </c>
      <c r="C47" s="180" t="s">
        <v>293</v>
      </c>
      <c r="D47" s="187" t="s">
        <v>39</v>
      </c>
      <c r="E47" s="181">
        <v>150</v>
      </c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R47" s="158"/>
      <c r="S47" s="158"/>
      <c r="T47" s="158"/>
    </row>
    <row r="48" spans="1:20" s="147" customFormat="1" ht="25.5">
      <c r="A48" s="81">
        <v>12</v>
      </c>
      <c r="B48" s="7" t="s">
        <v>168</v>
      </c>
      <c r="C48" s="180" t="s">
        <v>294</v>
      </c>
      <c r="D48" s="187" t="s">
        <v>39</v>
      </c>
      <c r="E48" s="181">
        <v>170</v>
      </c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R48" s="158"/>
      <c r="S48" s="158"/>
      <c r="T48" s="158"/>
    </row>
    <row r="49" spans="1:20" s="147" customFormat="1" ht="25.5">
      <c r="A49" s="81">
        <v>13</v>
      </c>
      <c r="B49" s="7" t="s">
        <v>168</v>
      </c>
      <c r="C49" s="180" t="s">
        <v>295</v>
      </c>
      <c r="D49" s="187" t="s">
        <v>39</v>
      </c>
      <c r="E49" s="181">
        <v>30</v>
      </c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R49" s="158"/>
      <c r="S49" s="158"/>
      <c r="T49" s="158"/>
    </row>
    <row r="50" spans="1:20" s="147" customFormat="1" ht="25.5">
      <c r="A50" s="81">
        <v>14</v>
      </c>
      <c r="B50" s="7" t="s">
        <v>168</v>
      </c>
      <c r="C50" s="180" t="s">
        <v>296</v>
      </c>
      <c r="D50" s="187" t="s">
        <v>39</v>
      </c>
      <c r="E50" s="181">
        <v>40</v>
      </c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R50" s="158"/>
      <c r="S50" s="158"/>
      <c r="T50" s="158"/>
    </row>
    <row r="51" spans="1:20" s="147" customFormat="1" ht="25.5">
      <c r="A51" s="81">
        <v>15</v>
      </c>
      <c r="B51" s="7" t="s">
        <v>168</v>
      </c>
      <c r="C51" s="180" t="s">
        <v>297</v>
      </c>
      <c r="D51" s="187" t="s">
        <v>39</v>
      </c>
      <c r="E51" s="181">
        <v>10</v>
      </c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R51" s="158"/>
      <c r="S51" s="158"/>
      <c r="T51" s="158"/>
    </row>
    <row r="52" spans="1:20" s="147" customFormat="1">
      <c r="A52" s="81"/>
      <c r="B52" s="7"/>
      <c r="C52" s="184" t="s">
        <v>155</v>
      </c>
      <c r="D52" s="187" t="s">
        <v>150</v>
      </c>
      <c r="E52" s="182">
        <v>1</v>
      </c>
      <c r="F52" s="284"/>
      <c r="G52" s="257"/>
      <c r="H52" s="91"/>
      <c r="I52" s="91"/>
      <c r="J52" s="91"/>
      <c r="K52" s="91"/>
      <c r="L52" s="257"/>
      <c r="M52" s="91"/>
      <c r="N52" s="91"/>
      <c r="O52" s="91"/>
      <c r="P52" s="91"/>
      <c r="R52" s="158"/>
      <c r="S52" s="158"/>
      <c r="T52" s="158"/>
    </row>
    <row r="53" spans="1:20" s="147" customFormat="1">
      <c r="A53" s="313"/>
      <c r="B53" s="7"/>
      <c r="C53" s="390" t="s">
        <v>367</v>
      </c>
      <c r="D53" s="187" t="s">
        <v>150</v>
      </c>
      <c r="E53" s="178">
        <v>1</v>
      </c>
      <c r="F53" s="87"/>
      <c r="G53" s="314"/>
      <c r="H53" s="87"/>
      <c r="I53" s="87"/>
      <c r="J53" s="87"/>
      <c r="K53" s="87"/>
      <c r="L53" s="292"/>
      <c r="M53" s="292"/>
      <c r="N53" s="292"/>
      <c r="O53" s="292"/>
      <c r="P53" s="292"/>
      <c r="R53" s="158"/>
      <c r="S53" s="158"/>
      <c r="T53" s="158"/>
    </row>
    <row r="54" spans="1:20" s="147" customFormat="1" ht="13.5" thickBot="1">
      <c r="A54" s="81"/>
      <c r="B54" s="7"/>
      <c r="C54" s="180" t="s">
        <v>153</v>
      </c>
      <c r="D54" s="187" t="s">
        <v>150</v>
      </c>
      <c r="E54" s="182">
        <v>1</v>
      </c>
      <c r="F54" s="256"/>
      <c r="G54" s="257"/>
      <c r="H54" s="91"/>
      <c r="I54" s="91"/>
      <c r="J54" s="91"/>
      <c r="K54" s="91"/>
      <c r="L54" s="257"/>
      <c r="M54" s="91"/>
      <c r="N54" s="91"/>
      <c r="O54" s="91"/>
      <c r="P54" s="91"/>
      <c r="R54" s="158"/>
      <c r="S54" s="158"/>
      <c r="T54" s="158"/>
    </row>
    <row r="55" spans="1:20" s="98" customFormat="1" ht="13.5" thickBot="1">
      <c r="A55" s="92"/>
      <c r="B55" s="4"/>
      <c r="C55" s="93" t="s">
        <v>28</v>
      </c>
      <c r="D55" s="94"/>
      <c r="E55" s="95"/>
      <c r="F55" s="96"/>
      <c r="G55" s="96"/>
      <c r="H55" s="96"/>
      <c r="I55" s="96"/>
      <c r="J55" s="96"/>
      <c r="K55" s="96"/>
      <c r="L55" s="97"/>
      <c r="M55" s="262"/>
      <c r="N55" s="262"/>
      <c r="O55" s="262"/>
      <c r="P55" s="262"/>
      <c r="R55" s="159"/>
      <c r="S55" s="159"/>
      <c r="T55" s="159"/>
    </row>
    <row r="56" spans="1:20">
      <c r="H56" s="171"/>
      <c r="I56" s="171"/>
      <c r="J56" s="100"/>
      <c r="K56" s="100" t="s">
        <v>29</v>
      </c>
      <c r="L56" s="101"/>
      <c r="M56" s="80"/>
      <c r="N56" s="80"/>
      <c r="O56" s="80"/>
      <c r="P56" s="263"/>
    </row>
    <row r="57" spans="1:20">
      <c r="A57" s="104"/>
      <c r="B57" s="104"/>
      <c r="C57" s="104"/>
      <c r="J57" s="105"/>
      <c r="K57" s="105"/>
      <c r="L57" s="105" t="s">
        <v>89</v>
      </c>
      <c r="M57" s="264"/>
      <c r="N57" s="264"/>
      <c r="O57" s="264"/>
      <c r="P57" s="265"/>
    </row>
    <row r="58" spans="1:20">
      <c r="N58" s="78"/>
      <c r="O58" s="78"/>
      <c r="P58" s="126"/>
    </row>
    <row r="59" spans="1:20" s="53" customFormat="1">
      <c r="A59" s="107"/>
      <c r="B59" s="108"/>
      <c r="C59" s="107"/>
      <c r="D59" s="107"/>
      <c r="E59" s="109"/>
      <c r="F59" s="110"/>
      <c r="G59" s="110"/>
      <c r="H59" s="110"/>
    </row>
    <row r="60" spans="1:20" s="53" customFormat="1">
      <c r="A60" s="111"/>
      <c r="B60" s="112"/>
      <c r="C60" s="113"/>
      <c r="P60" s="129"/>
    </row>
    <row r="61" spans="1:20" s="53" customFormat="1">
      <c r="B61" s="113" t="s">
        <v>30</v>
      </c>
      <c r="C61" s="114"/>
      <c r="D61" s="89"/>
      <c r="E61" s="115"/>
      <c r="J61" s="53" t="s">
        <v>31</v>
      </c>
      <c r="K61" s="116"/>
      <c r="L61" s="116"/>
      <c r="M61" s="116"/>
      <c r="N61" s="89"/>
    </row>
    <row r="62" spans="1:20" s="53" customFormat="1">
      <c r="C62" s="110" t="s">
        <v>32</v>
      </c>
      <c r="D62" s="117"/>
      <c r="L62" s="113" t="s">
        <v>32</v>
      </c>
      <c r="N62" s="89"/>
    </row>
  </sheetData>
  <mergeCells count="10">
    <mergeCell ref="L11:P12"/>
    <mergeCell ref="A1:P1"/>
    <mergeCell ref="A2:P2"/>
    <mergeCell ref="N8:O8"/>
    <mergeCell ref="A11:A13"/>
    <mergeCell ref="B11:B13"/>
    <mergeCell ref="C11:C13"/>
    <mergeCell ref="D11:D13"/>
    <mergeCell ref="E11:E13"/>
    <mergeCell ref="F11:K12"/>
  </mergeCells>
  <pageMargins left="0.31496062992125984" right="0.31496062992125984" top="0.55118110236220474" bottom="0.55118110236220474" header="0.31496062992125984" footer="0.31496062992125984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topLeftCell="A13" workbookViewId="0">
      <selection activeCell="C55" sqref="C55"/>
    </sheetView>
  </sheetViews>
  <sheetFormatPr defaultRowHeight="12.75"/>
  <cols>
    <col min="1" max="1" width="3.28515625" style="99" customWidth="1"/>
    <col min="2" max="2" width="7.42578125" style="99" customWidth="1"/>
    <col min="3" max="3" width="53.85546875" style="69" customWidth="1"/>
    <col min="4" max="4" width="6.42578125" style="70" customWidth="1"/>
    <col min="5" max="5" width="6.85546875" style="71" customWidth="1"/>
    <col min="6" max="6" width="7" style="70" customWidth="1"/>
    <col min="7" max="8" width="8.140625" style="70" customWidth="1"/>
    <col min="9" max="9" width="7.28515625" style="70" customWidth="1"/>
    <col min="10" max="10" width="7.42578125" style="70" customWidth="1"/>
    <col min="11" max="11" width="7.28515625" style="70" customWidth="1"/>
    <col min="12" max="12" width="8.85546875" style="70" customWidth="1"/>
    <col min="13" max="13" width="8.42578125" style="70" customWidth="1"/>
    <col min="14" max="14" width="10" style="70" customWidth="1"/>
    <col min="15" max="15" width="8.28515625" style="70" customWidth="1"/>
    <col min="16" max="16" width="9.42578125" style="70" customWidth="1"/>
    <col min="17" max="17" width="8.85546875" style="59" customWidth="1"/>
    <col min="18" max="19" width="10.85546875" style="59" customWidth="1"/>
    <col min="20" max="256" width="11.42578125" style="59" customWidth="1"/>
    <col min="257" max="16384" width="9.140625" style="59"/>
  </cols>
  <sheetData>
    <row r="1" spans="1:20">
      <c r="A1" s="418" t="s">
        <v>225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</row>
    <row r="2" spans="1:20">
      <c r="A2" s="419" t="s">
        <v>260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</row>
    <row r="3" spans="1:20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20" s="61" customFormat="1">
      <c r="A4" s="61" t="str">
        <f>Kopsavilkums_Nr.1!A4</f>
        <v>Būves nosaukums:  Daudzdzīvokļu ēka</v>
      </c>
      <c r="B4" s="62"/>
      <c r="C4" s="62"/>
      <c r="D4" s="62"/>
      <c r="E4" s="63"/>
      <c r="F4" s="63"/>
      <c r="G4" s="63"/>
      <c r="H4" s="63"/>
      <c r="I4" s="63"/>
      <c r="J4" s="63"/>
      <c r="K4" s="64"/>
      <c r="L4" s="64"/>
      <c r="M4" s="64"/>
      <c r="N4" s="64"/>
      <c r="O4" s="64"/>
      <c r="P4" s="64"/>
    </row>
    <row r="5" spans="1:20" s="61" customFormat="1">
      <c r="A5" s="61" t="str">
        <f>Kopsavilkums_Nr.1!A5</f>
        <v>Objekta nosaukums: Energoefektivitātes paaugstināšana dzīvojamai mājai</v>
      </c>
      <c r="E5" s="65"/>
      <c r="F5" s="65"/>
      <c r="G5" s="65"/>
      <c r="H5" s="65"/>
      <c r="I5" s="65"/>
      <c r="J5" s="65"/>
      <c r="K5" s="64"/>
      <c r="L5" s="64"/>
      <c r="M5" s="64"/>
      <c r="N5" s="64"/>
      <c r="O5" s="64"/>
      <c r="P5" s="64"/>
    </row>
    <row r="6" spans="1:20" s="61" customFormat="1">
      <c r="A6" s="61" t="str">
        <f>Kopsavilkums_Nr.1!A6</f>
        <v>Objekta adrese:  Lāčplēša iela 17, Jelgava, LV-3002, KAD.NR.09000270187001</v>
      </c>
      <c r="E6" s="65"/>
      <c r="F6" s="65"/>
      <c r="G6" s="65"/>
      <c r="H6" s="65"/>
      <c r="I6" s="65"/>
      <c r="J6" s="65"/>
      <c r="K6" s="64"/>
      <c r="L6" s="64"/>
      <c r="M6" s="64"/>
      <c r="N6" s="64"/>
      <c r="O6" s="64"/>
      <c r="P6" s="64"/>
    </row>
    <row r="7" spans="1:20" s="67" customFormat="1">
      <c r="A7" s="67" t="str">
        <f>'Būvlaukums 1-1'!A7:G7</f>
        <v>Tāme sastādīta 2018.gada tirgus cenās, pamatojoties uz Inventrizācijas lietu, Tehniskās apsekošanas atzinuma un Energosertifikātu</v>
      </c>
      <c r="H7" s="255"/>
      <c r="I7" s="171"/>
      <c r="J7" s="171"/>
      <c r="K7" s="171"/>
      <c r="L7" s="171"/>
      <c r="M7" s="171"/>
      <c r="N7" s="171"/>
      <c r="O7" s="171"/>
      <c r="P7" s="171"/>
    </row>
    <row r="8" spans="1:20">
      <c r="A8" s="68"/>
      <c r="B8" s="68"/>
      <c r="F8" s="72"/>
      <c r="K8" s="171"/>
      <c r="L8" s="172" t="s">
        <v>86</v>
      </c>
      <c r="M8" s="171"/>
      <c r="N8" s="420"/>
      <c r="O8" s="420"/>
      <c r="P8" s="171"/>
    </row>
    <row r="9" spans="1:20">
      <c r="A9" s="68"/>
      <c r="B9" s="68"/>
      <c r="F9" s="72"/>
      <c r="L9" s="74"/>
      <c r="M9" s="75"/>
      <c r="N9" s="173"/>
      <c r="O9" s="75"/>
      <c r="P9" s="75"/>
    </row>
    <row r="10" spans="1:20">
      <c r="A10" s="76"/>
      <c r="B10" s="76"/>
      <c r="C10" s="77"/>
      <c r="L10" s="171"/>
      <c r="M10" s="171"/>
      <c r="N10" s="171"/>
      <c r="O10" s="171"/>
    </row>
    <row r="11" spans="1:20" s="67" customFormat="1" ht="13.5" thickBot="1">
      <c r="A11" s="425" t="s">
        <v>20</v>
      </c>
      <c r="B11" s="428" t="s">
        <v>14</v>
      </c>
      <c r="C11" s="407" t="s">
        <v>15</v>
      </c>
      <c r="D11" s="410" t="s">
        <v>21</v>
      </c>
      <c r="E11" s="413" t="s">
        <v>22</v>
      </c>
      <c r="F11" s="416" t="s">
        <v>16</v>
      </c>
      <c r="G11" s="416"/>
      <c r="H11" s="416"/>
      <c r="I11" s="416"/>
      <c r="J11" s="416"/>
      <c r="K11" s="416"/>
      <c r="L11" s="421" t="s">
        <v>17</v>
      </c>
      <c r="M11" s="421"/>
      <c r="N11" s="421"/>
      <c r="O11" s="421"/>
      <c r="P11" s="422"/>
    </row>
    <row r="12" spans="1:20" s="67" customFormat="1" ht="13.5" thickBot="1">
      <c r="A12" s="426"/>
      <c r="B12" s="429"/>
      <c r="C12" s="408"/>
      <c r="D12" s="411"/>
      <c r="E12" s="414"/>
      <c r="F12" s="417"/>
      <c r="G12" s="417"/>
      <c r="H12" s="417"/>
      <c r="I12" s="417"/>
      <c r="J12" s="417"/>
      <c r="K12" s="417"/>
      <c r="L12" s="423" t="s">
        <v>23</v>
      </c>
      <c r="M12" s="423"/>
      <c r="N12" s="423" t="s">
        <v>24</v>
      </c>
      <c r="O12" s="423"/>
      <c r="P12" s="424" t="s">
        <v>25</v>
      </c>
    </row>
    <row r="13" spans="1:20" s="67" customFormat="1" ht="45">
      <c r="A13" s="427"/>
      <c r="B13" s="430"/>
      <c r="C13" s="409"/>
      <c r="D13" s="412"/>
      <c r="E13" s="415"/>
      <c r="F13" s="139" t="s">
        <v>26</v>
      </c>
      <c r="G13" s="139" t="s">
        <v>80</v>
      </c>
      <c r="H13" s="139" t="s">
        <v>81</v>
      </c>
      <c r="I13" s="139" t="s">
        <v>82</v>
      </c>
      <c r="J13" s="140" t="s">
        <v>83</v>
      </c>
      <c r="K13" s="140" t="s">
        <v>84</v>
      </c>
      <c r="L13" s="141" t="s">
        <v>27</v>
      </c>
      <c r="M13" s="139" t="s">
        <v>81</v>
      </c>
      <c r="N13" s="139" t="s">
        <v>82</v>
      </c>
      <c r="O13" s="140" t="s">
        <v>83</v>
      </c>
      <c r="P13" s="142" t="s">
        <v>85</v>
      </c>
    </row>
    <row r="14" spans="1:20" s="67" customFormat="1">
      <c r="A14" s="138" t="s">
        <v>78</v>
      </c>
      <c r="B14" s="138" t="s">
        <v>79</v>
      </c>
      <c r="C14" s="81">
        <f>B14+1</f>
        <v>3</v>
      </c>
      <c r="D14" s="81">
        <f t="shared" ref="D14:P14" si="0">C14+1</f>
        <v>4</v>
      </c>
      <c r="E14" s="81">
        <f t="shared" si="0"/>
        <v>5</v>
      </c>
      <c r="F14" s="81">
        <f t="shared" si="0"/>
        <v>6</v>
      </c>
      <c r="G14" s="81">
        <f t="shared" si="0"/>
        <v>7</v>
      </c>
      <c r="H14" s="81">
        <f t="shared" si="0"/>
        <v>8</v>
      </c>
      <c r="I14" s="81">
        <f t="shared" si="0"/>
        <v>9</v>
      </c>
      <c r="J14" s="81">
        <f t="shared" si="0"/>
        <v>10</v>
      </c>
      <c r="K14" s="81">
        <f t="shared" si="0"/>
        <v>11</v>
      </c>
      <c r="L14" s="81">
        <f t="shared" si="0"/>
        <v>12</v>
      </c>
      <c r="M14" s="81">
        <f t="shared" si="0"/>
        <v>13</v>
      </c>
      <c r="N14" s="81">
        <f t="shared" si="0"/>
        <v>14</v>
      </c>
      <c r="O14" s="81">
        <f t="shared" si="0"/>
        <v>15</v>
      </c>
      <c r="P14" s="81">
        <f t="shared" si="0"/>
        <v>16</v>
      </c>
    </row>
    <row r="15" spans="1:20" s="147" customFormat="1">
      <c r="A15" s="81"/>
      <c r="B15" s="7"/>
      <c r="C15" s="186" t="s">
        <v>166</v>
      </c>
      <c r="D15" s="185"/>
      <c r="E15" s="185"/>
      <c r="F15" s="284"/>
      <c r="G15" s="257"/>
      <c r="H15" s="56"/>
      <c r="I15" s="91"/>
      <c r="J15" s="91"/>
      <c r="K15" s="91"/>
      <c r="L15" s="257"/>
      <c r="M15" s="91"/>
      <c r="N15" s="91"/>
      <c r="O15" s="91"/>
      <c r="P15" s="91"/>
      <c r="R15" s="158"/>
      <c r="S15" s="158"/>
      <c r="T15" s="158"/>
    </row>
    <row r="16" spans="1:20" s="147" customFormat="1" ht="25.5">
      <c r="A16" s="81"/>
      <c r="B16" s="7" t="s">
        <v>226</v>
      </c>
      <c r="C16" s="191" t="s">
        <v>298</v>
      </c>
      <c r="D16" s="195" t="s">
        <v>39</v>
      </c>
      <c r="E16" s="200">
        <v>9</v>
      </c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R16" s="158"/>
      <c r="S16" s="158"/>
      <c r="T16" s="158"/>
    </row>
    <row r="17" spans="1:20" s="147" customFormat="1" ht="25.5">
      <c r="A17" s="81">
        <v>1</v>
      </c>
      <c r="B17" s="7" t="s">
        <v>107</v>
      </c>
      <c r="C17" s="191" t="s">
        <v>299</v>
      </c>
      <c r="D17" s="195" t="s">
        <v>39</v>
      </c>
      <c r="E17" s="200">
        <v>38</v>
      </c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R17" s="158"/>
      <c r="S17" s="158"/>
      <c r="T17" s="158"/>
    </row>
    <row r="18" spans="1:20" s="147" customFormat="1" ht="25.5">
      <c r="A18" s="81">
        <v>2</v>
      </c>
      <c r="B18" s="7" t="s">
        <v>107</v>
      </c>
      <c r="C18" s="191" t="s">
        <v>300</v>
      </c>
      <c r="D18" s="195" t="s">
        <v>39</v>
      </c>
      <c r="E18" s="200">
        <v>20</v>
      </c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R18" s="158"/>
      <c r="S18" s="158"/>
      <c r="T18" s="158"/>
    </row>
    <row r="19" spans="1:20" s="147" customFormat="1" ht="25.5">
      <c r="A19" s="81"/>
      <c r="B19" s="7"/>
      <c r="C19" s="192" t="s">
        <v>301</v>
      </c>
      <c r="D19" s="196" t="s">
        <v>162</v>
      </c>
      <c r="E19" s="201">
        <v>1</v>
      </c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158"/>
      <c r="R19" s="158"/>
      <c r="S19" s="158"/>
      <c r="T19" s="158"/>
    </row>
    <row r="20" spans="1:20" s="147" customFormat="1">
      <c r="A20" s="81">
        <v>3</v>
      </c>
      <c r="B20" s="7" t="s">
        <v>107</v>
      </c>
      <c r="C20" s="191" t="s">
        <v>302</v>
      </c>
      <c r="D20" s="195" t="s">
        <v>39</v>
      </c>
      <c r="E20" s="200">
        <v>65</v>
      </c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R20" s="158"/>
      <c r="S20" s="158"/>
      <c r="T20" s="158"/>
    </row>
    <row r="21" spans="1:20" s="147" customFormat="1">
      <c r="A21" s="81">
        <v>4</v>
      </c>
      <c r="B21" s="7" t="s">
        <v>107</v>
      </c>
      <c r="C21" s="191" t="s">
        <v>303</v>
      </c>
      <c r="D21" s="197" t="s">
        <v>39</v>
      </c>
      <c r="E21" s="202">
        <v>47</v>
      </c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R21" s="158"/>
      <c r="S21" s="158"/>
      <c r="T21" s="158"/>
    </row>
    <row r="22" spans="1:20" s="147" customFormat="1" ht="25.5">
      <c r="A22" s="81">
        <v>6</v>
      </c>
      <c r="B22" s="7" t="s">
        <v>107</v>
      </c>
      <c r="C22" s="188" t="s">
        <v>304</v>
      </c>
      <c r="D22" s="197" t="s">
        <v>39</v>
      </c>
      <c r="E22" s="202">
        <v>65</v>
      </c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R22" s="158"/>
      <c r="S22" s="158"/>
      <c r="T22" s="158"/>
    </row>
    <row r="23" spans="1:20" s="147" customFormat="1" ht="25.5">
      <c r="A23" s="81">
        <v>7</v>
      </c>
      <c r="B23" s="7" t="s">
        <v>107</v>
      </c>
      <c r="C23" s="188" t="s">
        <v>305</v>
      </c>
      <c r="D23" s="197" t="s">
        <v>39</v>
      </c>
      <c r="E23" s="202">
        <v>67</v>
      </c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R23" s="158"/>
      <c r="S23" s="158"/>
      <c r="T23" s="158"/>
    </row>
    <row r="24" spans="1:20" s="147" customFormat="1" ht="25.5">
      <c r="A24" s="81">
        <v>8</v>
      </c>
      <c r="B24" s="7" t="s">
        <v>107</v>
      </c>
      <c r="C24" s="188" t="s">
        <v>306</v>
      </c>
      <c r="D24" s="197" t="s">
        <v>39</v>
      </c>
      <c r="E24" s="202">
        <v>38</v>
      </c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R24" s="158"/>
      <c r="S24" s="158"/>
      <c r="T24" s="158"/>
    </row>
    <row r="25" spans="1:20" s="147" customFormat="1" ht="25.5">
      <c r="A25" s="81">
        <v>9</v>
      </c>
      <c r="B25" s="7" t="s">
        <v>107</v>
      </c>
      <c r="C25" s="188" t="s">
        <v>312</v>
      </c>
      <c r="D25" s="197" t="s">
        <v>39</v>
      </c>
      <c r="E25" s="202">
        <v>9</v>
      </c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R25" s="158"/>
      <c r="S25" s="158"/>
      <c r="T25" s="158"/>
    </row>
    <row r="26" spans="1:20" s="147" customFormat="1">
      <c r="A26" s="81">
        <v>10</v>
      </c>
      <c r="B26" s="7" t="s">
        <v>107</v>
      </c>
      <c r="C26" s="193" t="s">
        <v>307</v>
      </c>
      <c r="D26" s="198" t="s">
        <v>148</v>
      </c>
      <c r="E26" s="203">
        <v>36</v>
      </c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R26" s="158"/>
      <c r="S26" s="158"/>
      <c r="T26" s="158"/>
    </row>
    <row r="27" spans="1:20" s="147" customFormat="1">
      <c r="A27" s="81">
        <v>11</v>
      </c>
      <c r="B27" s="7" t="s">
        <v>107</v>
      </c>
      <c r="C27" s="193" t="s">
        <v>308</v>
      </c>
      <c r="D27" s="198" t="s">
        <v>148</v>
      </c>
      <c r="E27" s="203">
        <v>9</v>
      </c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R27" s="158"/>
      <c r="S27" s="158"/>
      <c r="T27" s="158"/>
    </row>
    <row r="28" spans="1:20" s="147" customFormat="1">
      <c r="A28" s="81">
        <v>12</v>
      </c>
      <c r="B28" s="7" t="s">
        <v>107</v>
      </c>
      <c r="C28" s="193" t="s">
        <v>309</v>
      </c>
      <c r="D28" s="198" t="s">
        <v>148</v>
      </c>
      <c r="E28" s="203">
        <v>2</v>
      </c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R28" s="158"/>
      <c r="S28" s="158"/>
      <c r="T28" s="158"/>
    </row>
    <row r="29" spans="1:20" s="147" customFormat="1">
      <c r="A29" s="81">
        <v>13</v>
      </c>
      <c r="B29" s="7" t="s">
        <v>107</v>
      </c>
      <c r="C29" s="193" t="s">
        <v>310</v>
      </c>
      <c r="D29" s="198" t="s">
        <v>148</v>
      </c>
      <c r="E29" s="203">
        <v>3</v>
      </c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R29" s="158"/>
      <c r="S29" s="158"/>
      <c r="T29" s="158"/>
    </row>
    <row r="30" spans="1:20" s="147" customFormat="1" ht="12.75" customHeight="1">
      <c r="A30" s="81">
        <v>14</v>
      </c>
      <c r="B30" s="7" t="s">
        <v>107</v>
      </c>
      <c r="C30" s="193" t="s">
        <v>156</v>
      </c>
      <c r="D30" s="198" t="s">
        <v>162</v>
      </c>
      <c r="E30" s="203">
        <v>27</v>
      </c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R30" s="158"/>
      <c r="S30" s="158"/>
      <c r="T30" s="158"/>
    </row>
    <row r="31" spans="1:20" s="147" customFormat="1" ht="12.75" customHeight="1">
      <c r="A31" s="81"/>
      <c r="B31" s="7"/>
      <c r="C31" s="193" t="s">
        <v>157</v>
      </c>
      <c r="D31" s="198" t="s">
        <v>162</v>
      </c>
      <c r="E31" s="203">
        <v>1</v>
      </c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R31" s="158"/>
      <c r="S31" s="158"/>
      <c r="T31" s="158"/>
    </row>
    <row r="32" spans="1:20" s="147" customFormat="1">
      <c r="A32" s="81"/>
      <c r="B32" s="7"/>
      <c r="C32" s="190" t="s">
        <v>158</v>
      </c>
      <c r="D32" s="199" t="s">
        <v>163</v>
      </c>
      <c r="E32" s="203">
        <v>1</v>
      </c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R32" s="158"/>
      <c r="S32" s="158"/>
      <c r="T32" s="158"/>
    </row>
    <row r="33" spans="1:20" s="147" customFormat="1">
      <c r="A33" s="81"/>
      <c r="B33" s="7"/>
      <c r="C33" s="194" t="s">
        <v>159</v>
      </c>
      <c r="D33" s="199" t="s">
        <v>164</v>
      </c>
      <c r="E33" s="203">
        <v>27</v>
      </c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R33" s="158"/>
      <c r="S33" s="158"/>
      <c r="T33" s="158"/>
    </row>
    <row r="34" spans="1:20" s="147" customFormat="1">
      <c r="A34" s="81">
        <v>15</v>
      </c>
      <c r="B34" s="7" t="s">
        <v>107</v>
      </c>
      <c r="C34" s="193" t="s">
        <v>160</v>
      </c>
      <c r="D34" s="198" t="s">
        <v>150</v>
      </c>
      <c r="E34" s="204">
        <v>1</v>
      </c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R34" s="158"/>
      <c r="S34" s="158"/>
      <c r="T34" s="158"/>
    </row>
    <row r="35" spans="1:20" s="147" customFormat="1">
      <c r="A35" s="81">
        <v>16</v>
      </c>
      <c r="B35" s="7" t="s">
        <v>61</v>
      </c>
      <c r="C35" s="193" t="s">
        <v>161</v>
      </c>
      <c r="D35" s="198" t="s">
        <v>39</v>
      </c>
      <c r="E35" s="203">
        <v>179</v>
      </c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R35" s="158"/>
      <c r="S35" s="158"/>
      <c r="T35" s="158"/>
    </row>
    <row r="36" spans="1:20" s="147" customFormat="1">
      <c r="A36" s="81"/>
      <c r="B36" s="7"/>
      <c r="C36" s="210" t="s">
        <v>167</v>
      </c>
      <c r="D36" s="178"/>
      <c r="E36" s="18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R36" s="158"/>
      <c r="S36" s="158"/>
      <c r="T36" s="158"/>
    </row>
    <row r="37" spans="1:20" s="147" customFormat="1" ht="25.5">
      <c r="A37" s="81"/>
      <c r="B37" s="7" t="s">
        <v>226</v>
      </c>
      <c r="C37" s="191" t="s">
        <v>298</v>
      </c>
      <c r="D37" s="195" t="s">
        <v>39</v>
      </c>
      <c r="E37" s="200">
        <v>9</v>
      </c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R37" s="158"/>
      <c r="S37" s="158"/>
      <c r="T37" s="158"/>
    </row>
    <row r="38" spans="1:20" s="147" customFormat="1" ht="25.5">
      <c r="A38" s="81">
        <v>1</v>
      </c>
      <c r="B38" s="7" t="s">
        <v>107</v>
      </c>
      <c r="C38" s="191" t="s">
        <v>299</v>
      </c>
      <c r="D38" s="195" t="s">
        <v>39</v>
      </c>
      <c r="E38" s="200">
        <v>38</v>
      </c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R38" s="158"/>
      <c r="S38" s="158"/>
      <c r="T38" s="158"/>
    </row>
    <row r="39" spans="1:20" s="147" customFormat="1" ht="25.5">
      <c r="A39" s="81">
        <v>2</v>
      </c>
      <c r="B39" s="7" t="s">
        <v>107</v>
      </c>
      <c r="C39" s="191" t="s">
        <v>300</v>
      </c>
      <c r="D39" s="195" t="s">
        <v>39</v>
      </c>
      <c r="E39" s="200">
        <v>67</v>
      </c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R39" s="158"/>
      <c r="S39" s="158"/>
      <c r="T39" s="158"/>
    </row>
    <row r="40" spans="1:20" s="147" customFormat="1" ht="25.5">
      <c r="A40" s="81"/>
      <c r="B40" s="7"/>
      <c r="C40" s="192" t="s">
        <v>301</v>
      </c>
      <c r="D40" s="206" t="s">
        <v>162</v>
      </c>
      <c r="E40" s="201">
        <v>1</v>
      </c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R40" s="158"/>
      <c r="S40" s="158"/>
      <c r="T40" s="158"/>
    </row>
    <row r="41" spans="1:20" s="147" customFormat="1">
      <c r="A41" s="81">
        <v>3</v>
      </c>
      <c r="B41" s="7" t="s">
        <v>107</v>
      </c>
      <c r="C41" s="191" t="s">
        <v>302</v>
      </c>
      <c r="D41" s="205" t="s">
        <v>39</v>
      </c>
      <c r="E41" s="200">
        <v>112</v>
      </c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R41" s="158"/>
      <c r="S41" s="158"/>
      <c r="T41" s="158"/>
    </row>
    <row r="42" spans="1:20" s="147" customFormat="1">
      <c r="A42" s="81">
        <v>4</v>
      </c>
      <c r="B42" s="7" t="s">
        <v>107</v>
      </c>
      <c r="C42" s="191" t="s">
        <v>303</v>
      </c>
      <c r="D42" s="205" t="s">
        <v>39</v>
      </c>
      <c r="E42" s="200">
        <v>85</v>
      </c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R42" s="158"/>
      <c r="S42" s="158"/>
      <c r="T42" s="158"/>
    </row>
    <row r="43" spans="1:20" s="147" customFormat="1" ht="25.5">
      <c r="A43" s="81">
        <v>6</v>
      </c>
      <c r="B43" s="7" t="s">
        <v>107</v>
      </c>
      <c r="C43" s="188" t="s">
        <v>304</v>
      </c>
      <c r="D43" s="207" t="s">
        <v>39</v>
      </c>
      <c r="E43" s="203">
        <v>112</v>
      </c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R43" s="158"/>
      <c r="S43" s="158"/>
      <c r="T43" s="158"/>
    </row>
    <row r="44" spans="1:20" s="147" customFormat="1" ht="25.5">
      <c r="A44" s="81">
        <v>7</v>
      </c>
      <c r="B44" s="7" t="s">
        <v>107</v>
      </c>
      <c r="C44" s="188" t="s">
        <v>305</v>
      </c>
      <c r="D44" s="207" t="s">
        <v>39</v>
      </c>
      <c r="E44" s="203">
        <v>152</v>
      </c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R44" s="158"/>
      <c r="S44" s="158"/>
      <c r="T44" s="158"/>
    </row>
    <row r="45" spans="1:20" s="147" customFormat="1" ht="25.5">
      <c r="A45" s="81">
        <v>8</v>
      </c>
      <c r="B45" s="7" t="s">
        <v>107</v>
      </c>
      <c r="C45" s="188" t="s">
        <v>306</v>
      </c>
      <c r="D45" s="207" t="s">
        <v>39</v>
      </c>
      <c r="E45" s="203">
        <v>38</v>
      </c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R45" s="158"/>
      <c r="S45" s="158"/>
      <c r="T45" s="158"/>
    </row>
    <row r="46" spans="1:20" s="147" customFormat="1" ht="25.5">
      <c r="A46" s="81">
        <v>9</v>
      </c>
      <c r="B46" s="7" t="s">
        <v>107</v>
      </c>
      <c r="C46" s="188" t="s">
        <v>312</v>
      </c>
      <c r="D46" s="208" t="s">
        <v>39</v>
      </c>
      <c r="E46" s="202">
        <v>9</v>
      </c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R46" s="158"/>
      <c r="S46" s="158"/>
      <c r="T46" s="158"/>
    </row>
    <row r="47" spans="1:20" s="147" customFormat="1">
      <c r="A47" s="81">
        <v>10</v>
      </c>
      <c r="B47" s="7" t="s">
        <v>107</v>
      </c>
      <c r="C47" s="193" t="s">
        <v>307</v>
      </c>
      <c r="D47" s="207" t="s">
        <v>148</v>
      </c>
      <c r="E47" s="203">
        <v>54</v>
      </c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R47" s="158"/>
      <c r="S47" s="158"/>
      <c r="T47" s="158"/>
    </row>
    <row r="48" spans="1:20" s="147" customFormat="1">
      <c r="A48" s="81">
        <v>11</v>
      </c>
      <c r="B48" s="7" t="s">
        <v>107</v>
      </c>
      <c r="C48" s="193" t="s">
        <v>308</v>
      </c>
      <c r="D48" s="207" t="s">
        <v>148</v>
      </c>
      <c r="E48" s="203">
        <v>14</v>
      </c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R48" s="158"/>
      <c r="S48" s="158"/>
      <c r="T48" s="158"/>
    </row>
    <row r="49" spans="1:20" s="147" customFormat="1">
      <c r="A49" s="81">
        <v>12</v>
      </c>
      <c r="B49" s="7" t="s">
        <v>107</v>
      </c>
      <c r="C49" s="193" t="s">
        <v>309</v>
      </c>
      <c r="D49" s="207" t="s">
        <v>148</v>
      </c>
      <c r="E49" s="203">
        <v>2</v>
      </c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R49" s="158"/>
      <c r="S49" s="158"/>
      <c r="T49" s="158"/>
    </row>
    <row r="50" spans="1:20" s="147" customFormat="1">
      <c r="A50" s="81">
        <v>13</v>
      </c>
      <c r="B50" s="7" t="s">
        <v>107</v>
      </c>
      <c r="C50" s="193" t="s">
        <v>310</v>
      </c>
      <c r="D50" s="207" t="s">
        <v>148</v>
      </c>
      <c r="E50" s="203">
        <v>3</v>
      </c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R50" s="158"/>
      <c r="S50" s="158"/>
      <c r="T50" s="158"/>
    </row>
    <row r="51" spans="1:20" s="147" customFormat="1">
      <c r="A51" s="81">
        <v>14</v>
      </c>
      <c r="B51" s="7" t="s">
        <v>107</v>
      </c>
      <c r="C51" s="189" t="s">
        <v>311</v>
      </c>
      <c r="D51" s="207" t="s">
        <v>148</v>
      </c>
      <c r="E51" s="203">
        <v>9</v>
      </c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R51" s="158"/>
      <c r="S51" s="158"/>
      <c r="T51" s="158"/>
    </row>
    <row r="52" spans="1:20" s="147" customFormat="1">
      <c r="A52" s="81"/>
      <c r="B52" s="7"/>
      <c r="C52" s="189" t="s">
        <v>157</v>
      </c>
      <c r="D52" s="207" t="s">
        <v>162</v>
      </c>
      <c r="E52" s="203">
        <v>1</v>
      </c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R52" s="158"/>
      <c r="S52" s="158"/>
      <c r="T52" s="158"/>
    </row>
    <row r="53" spans="1:20" s="147" customFormat="1">
      <c r="A53" s="81"/>
      <c r="B53" s="7"/>
      <c r="C53" s="190" t="s">
        <v>158</v>
      </c>
      <c r="D53" s="209" t="s">
        <v>163</v>
      </c>
      <c r="E53" s="203">
        <v>1</v>
      </c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R53" s="158"/>
      <c r="S53" s="158"/>
      <c r="T53" s="158"/>
    </row>
    <row r="54" spans="1:20" s="147" customFormat="1">
      <c r="A54" s="81">
        <v>15</v>
      </c>
      <c r="B54" s="7" t="s">
        <v>107</v>
      </c>
      <c r="C54" s="189" t="s">
        <v>160</v>
      </c>
      <c r="D54" s="207" t="s">
        <v>150</v>
      </c>
      <c r="E54" s="204">
        <v>1</v>
      </c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R54" s="158"/>
      <c r="S54" s="158"/>
      <c r="T54" s="158"/>
    </row>
    <row r="55" spans="1:20" s="147" customFormat="1">
      <c r="A55" s="313">
        <v>16</v>
      </c>
      <c r="B55" s="7" t="s">
        <v>107</v>
      </c>
      <c r="C55" s="391" t="s">
        <v>421</v>
      </c>
      <c r="D55" s="199" t="s">
        <v>18</v>
      </c>
      <c r="E55" s="203">
        <v>27</v>
      </c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R55" s="158"/>
      <c r="S55" s="158"/>
      <c r="T55" s="158"/>
    </row>
    <row r="56" spans="1:20" s="67" customFormat="1" ht="13.5" thickBot="1">
      <c r="A56" s="81">
        <v>17</v>
      </c>
      <c r="B56" s="7" t="s">
        <v>61</v>
      </c>
      <c r="C56" s="189" t="s">
        <v>161</v>
      </c>
      <c r="D56" s="207" t="s">
        <v>39</v>
      </c>
      <c r="E56" s="203">
        <v>311</v>
      </c>
      <c r="F56" s="256"/>
      <c r="G56" s="91"/>
      <c r="H56" s="91"/>
      <c r="I56" s="91"/>
      <c r="J56" s="91"/>
      <c r="K56" s="91"/>
      <c r="L56" s="91"/>
      <c r="M56" s="91"/>
      <c r="N56" s="91"/>
      <c r="O56" s="91"/>
      <c r="P56" s="91"/>
    </row>
    <row r="57" spans="1:20" s="98" customFormat="1" ht="13.5" thickBot="1">
      <c r="A57" s="92"/>
      <c r="B57" s="4"/>
      <c r="C57" s="93" t="s">
        <v>28</v>
      </c>
      <c r="D57" s="94"/>
      <c r="E57" s="95"/>
      <c r="F57" s="96"/>
      <c r="G57" s="96"/>
      <c r="H57" s="96"/>
      <c r="I57" s="96"/>
      <c r="J57" s="96"/>
      <c r="K57" s="96"/>
      <c r="L57" s="97"/>
      <c r="M57" s="262"/>
      <c r="N57" s="262"/>
      <c r="O57" s="262"/>
      <c r="P57" s="262"/>
      <c r="R57" s="159"/>
      <c r="S57" s="159"/>
      <c r="T57" s="159"/>
    </row>
    <row r="58" spans="1:20">
      <c r="H58" s="171"/>
      <c r="I58" s="171"/>
      <c r="J58" s="100"/>
      <c r="K58" s="100" t="s">
        <v>29</v>
      </c>
      <c r="L58" s="101"/>
      <c r="M58" s="80"/>
      <c r="N58" s="80"/>
      <c r="O58" s="80"/>
      <c r="P58" s="263"/>
    </row>
    <row r="59" spans="1:20">
      <c r="A59" s="104"/>
      <c r="B59" s="104"/>
      <c r="C59" s="104"/>
      <c r="J59" s="105"/>
      <c r="K59" s="105"/>
      <c r="L59" s="105" t="s">
        <v>89</v>
      </c>
      <c r="M59" s="264"/>
      <c r="N59" s="264"/>
      <c r="O59" s="264"/>
      <c r="P59" s="265"/>
    </row>
    <row r="60" spans="1:20">
      <c r="N60" s="78"/>
      <c r="O60" s="78"/>
      <c r="P60" s="126"/>
    </row>
    <row r="61" spans="1:20" s="53" customFormat="1">
      <c r="A61" s="107"/>
      <c r="B61" s="108"/>
      <c r="C61" s="107"/>
      <c r="D61" s="107"/>
      <c r="E61" s="109"/>
      <c r="F61" s="110"/>
      <c r="G61" s="110"/>
      <c r="H61" s="110"/>
    </row>
    <row r="62" spans="1:20" s="53" customFormat="1">
      <c r="A62" s="111"/>
      <c r="B62" s="112"/>
      <c r="C62" s="113"/>
      <c r="P62" s="129"/>
    </row>
    <row r="63" spans="1:20" s="53" customFormat="1">
      <c r="B63" s="113" t="s">
        <v>30</v>
      </c>
      <c r="C63" s="114"/>
      <c r="D63" s="89"/>
      <c r="E63" s="115"/>
      <c r="J63" s="53" t="s">
        <v>31</v>
      </c>
      <c r="K63" s="116"/>
      <c r="L63" s="116"/>
      <c r="M63" s="116"/>
      <c r="N63" s="89"/>
    </row>
    <row r="64" spans="1:20" s="53" customFormat="1">
      <c r="C64" s="110" t="s">
        <v>32</v>
      </c>
      <c r="D64" s="117"/>
      <c r="L64" s="113" t="s">
        <v>32</v>
      </c>
      <c r="N64" s="89"/>
    </row>
  </sheetData>
  <mergeCells count="10">
    <mergeCell ref="L11:P12"/>
    <mergeCell ref="A1:P1"/>
    <mergeCell ref="A2:P2"/>
    <mergeCell ref="N8:O8"/>
    <mergeCell ref="A11:A13"/>
    <mergeCell ref="B11:B13"/>
    <mergeCell ref="C11:C13"/>
    <mergeCell ref="D11:D13"/>
    <mergeCell ref="E11:E13"/>
    <mergeCell ref="F11:K12"/>
  </mergeCells>
  <pageMargins left="0.11811023622047245" right="0.11811023622047245" top="0.74803149606299213" bottom="0.74803149606299213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opLeftCell="A10" zoomScale="110" workbookViewId="0">
      <selection activeCell="D20" sqref="D20"/>
    </sheetView>
  </sheetViews>
  <sheetFormatPr defaultRowHeight="11.25"/>
  <cols>
    <col min="1" max="1" width="4" style="3" customWidth="1"/>
    <col min="2" max="2" width="8.140625" style="3" customWidth="1"/>
    <col min="3" max="3" width="35.140625" style="3" customWidth="1"/>
    <col min="4" max="4" width="12.42578125" style="3" customWidth="1"/>
    <col min="5" max="5" width="10.28515625" style="3" customWidth="1"/>
    <col min="6" max="6" width="11.140625" style="3" customWidth="1"/>
    <col min="7" max="7" width="10.85546875" style="3" customWidth="1"/>
    <col min="8" max="256" width="11.42578125" style="3" customWidth="1"/>
    <col min="257" max="16384" width="9.140625" style="3"/>
  </cols>
  <sheetData>
    <row r="1" spans="1:8">
      <c r="A1" s="401" t="s">
        <v>4</v>
      </c>
      <c r="B1" s="401"/>
      <c r="C1" s="401"/>
      <c r="D1" s="401"/>
      <c r="E1" s="401"/>
      <c r="F1" s="401"/>
      <c r="G1" s="401"/>
      <c r="H1" s="401"/>
    </row>
    <row r="2" spans="1:8">
      <c r="A2" s="402" t="s">
        <v>0</v>
      </c>
      <c r="B2" s="402"/>
      <c r="C2" s="402"/>
      <c r="D2" s="402"/>
      <c r="E2" s="402"/>
      <c r="F2" s="402"/>
      <c r="G2" s="402"/>
      <c r="H2" s="402"/>
    </row>
    <row r="3" spans="1:8">
      <c r="A3" s="403"/>
      <c r="B3" s="403"/>
      <c r="C3" s="403"/>
      <c r="D3" s="403"/>
      <c r="E3" s="403"/>
      <c r="F3" s="403"/>
    </row>
    <row r="4" spans="1:8" ht="11.25" customHeight="1">
      <c r="A4" s="1" t="s">
        <v>202</v>
      </c>
      <c r="B4" s="2"/>
      <c r="C4" s="2"/>
      <c r="D4" s="2"/>
      <c r="E4" s="2"/>
      <c r="F4" s="2"/>
      <c r="G4" s="2"/>
      <c r="H4" s="2"/>
    </row>
    <row r="5" spans="1:8" ht="11.25" customHeight="1">
      <c r="A5" s="1" t="s">
        <v>149</v>
      </c>
      <c r="B5" s="2"/>
      <c r="C5" s="2"/>
      <c r="D5" s="2"/>
      <c r="E5" s="2"/>
      <c r="F5" s="2"/>
      <c r="G5" s="2"/>
      <c r="H5" s="2"/>
    </row>
    <row r="6" spans="1:8">
      <c r="A6" s="3" t="s">
        <v>201</v>
      </c>
    </row>
    <row r="8" spans="1:8">
      <c r="C8" s="34"/>
      <c r="E8" s="35" t="s">
        <v>6</v>
      </c>
      <c r="F8" s="36"/>
    </row>
    <row r="9" spans="1:8">
      <c r="B9" s="5"/>
      <c r="C9" s="37"/>
      <c r="E9" s="6" t="s">
        <v>36</v>
      </c>
      <c r="F9" s="36"/>
    </row>
    <row r="10" spans="1:8">
      <c r="E10" s="51"/>
    </row>
    <row r="11" spans="1:8">
      <c r="A11" s="3" t="s">
        <v>5</v>
      </c>
    </row>
    <row r="12" spans="1:8">
      <c r="A12" s="404" t="s">
        <v>7</v>
      </c>
      <c r="B12" s="398" t="s">
        <v>8</v>
      </c>
      <c r="C12" s="398" t="s">
        <v>9</v>
      </c>
      <c r="D12" s="398" t="s">
        <v>123</v>
      </c>
      <c r="E12" s="398" t="s">
        <v>10</v>
      </c>
      <c r="F12" s="398"/>
      <c r="G12" s="398"/>
      <c r="H12" s="399" t="s">
        <v>11</v>
      </c>
    </row>
    <row r="13" spans="1:8" ht="22.5">
      <c r="A13" s="405"/>
      <c r="B13" s="406"/>
      <c r="C13" s="406"/>
      <c r="D13" s="406"/>
      <c r="E13" s="33" t="s">
        <v>124</v>
      </c>
      <c r="F13" s="33" t="s">
        <v>125</v>
      </c>
      <c r="G13" s="33" t="s">
        <v>126</v>
      </c>
      <c r="H13" s="400"/>
    </row>
    <row r="14" spans="1:8">
      <c r="A14" s="132"/>
      <c r="B14" s="38"/>
      <c r="C14" s="157" t="s">
        <v>127</v>
      </c>
      <c r="D14" s="44"/>
      <c r="E14" s="44"/>
      <c r="F14" s="44"/>
      <c r="G14" s="44"/>
      <c r="H14" s="133"/>
    </row>
    <row r="15" spans="1:8">
      <c r="A15" s="134">
        <v>1</v>
      </c>
      <c r="B15" s="39" t="s">
        <v>19</v>
      </c>
      <c r="C15" s="40" t="s">
        <v>109</v>
      </c>
      <c r="D15" s="41"/>
      <c r="E15" s="42"/>
      <c r="F15" s="42"/>
      <c r="G15" s="42"/>
      <c r="H15" s="135"/>
    </row>
    <row r="16" spans="1:8">
      <c r="A16" s="151">
        <f t="shared" ref="A16:A19" si="0">A15+1</f>
        <v>2</v>
      </c>
      <c r="B16" s="39" t="s">
        <v>117</v>
      </c>
      <c r="C16" s="152" t="s">
        <v>90</v>
      </c>
      <c r="D16" s="153"/>
      <c r="E16" s="154"/>
      <c r="F16" s="154"/>
      <c r="G16" s="154"/>
      <c r="H16" s="155"/>
    </row>
    <row r="17" spans="1:8">
      <c r="A17" s="151">
        <f t="shared" si="0"/>
        <v>3</v>
      </c>
      <c r="B17" s="39" t="s">
        <v>118</v>
      </c>
      <c r="C17" s="152" t="s">
        <v>122</v>
      </c>
      <c r="D17" s="153"/>
      <c r="E17" s="154"/>
      <c r="F17" s="154"/>
      <c r="G17" s="154"/>
      <c r="H17" s="155"/>
    </row>
    <row r="18" spans="1:8">
      <c r="A18" s="151">
        <f t="shared" si="0"/>
        <v>4</v>
      </c>
      <c r="B18" s="39" t="s">
        <v>119</v>
      </c>
      <c r="C18" s="152" t="s">
        <v>100</v>
      </c>
      <c r="D18" s="153"/>
      <c r="E18" s="154"/>
      <c r="F18" s="154"/>
      <c r="G18" s="154"/>
      <c r="H18" s="155"/>
    </row>
    <row r="19" spans="1:8">
      <c r="A19" s="151">
        <f t="shared" si="0"/>
        <v>5</v>
      </c>
      <c r="B19" s="39" t="s">
        <v>120</v>
      </c>
      <c r="C19" s="152" t="s">
        <v>140</v>
      </c>
      <c r="D19" s="153"/>
      <c r="E19" s="154"/>
      <c r="F19" s="154"/>
      <c r="G19" s="154"/>
      <c r="H19" s="155"/>
    </row>
    <row r="20" spans="1:8">
      <c r="A20" s="151">
        <v>6</v>
      </c>
      <c r="B20" s="156" t="s">
        <v>249</v>
      </c>
      <c r="C20" s="152" t="s">
        <v>228</v>
      </c>
      <c r="D20" s="153"/>
      <c r="E20" s="154"/>
      <c r="F20" s="154"/>
      <c r="G20" s="154"/>
      <c r="H20" s="155"/>
    </row>
    <row r="21" spans="1:8">
      <c r="A21" s="151">
        <v>7</v>
      </c>
      <c r="B21" s="156" t="s">
        <v>250</v>
      </c>
      <c r="C21" s="152" t="s">
        <v>251</v>
      </c>
      <c r="D21" s="153"/>
      <c r="E21" s="154"/>
      <c r="F21" s="154"/>
      <c r="G21" s="154"/>
      <c r="H21" s="155"/>
    </row>
    <row r="22" spans="1:8">
      <c r="A22" s="151">
        <v>8</v>
      </c>
      <c r="B22" s="156" t="s">
        <v>394</v>
      </c>
      <c r="C22" s="152" t="s">
        <v>393</v>
      </c>
      <c r="D22" s="153"/>
      <c r="E22" s="154"/>
      <c r="F22" s="154"/>
      <c r="G22" s="154"/>
      <c r="H22" s="155"/>
    </row>
    <row r="23" spans="1:8">
      <c r="A23" s="151"/>
      <c r="B23" s="156"/>
      <c r="C23" s="157" t="s">
        <v>128</v>
      </c>
      <c r="D23" s="153"/>
      <c r="E23" s="154"/>
      <c r="F23" s="154"/>
      <c r="G23" s="154"/>
      <c r="H23" s="155"/>
    </row>
    <row r="24" spans="1:8" ht="22.5">
      <c r="A24" s="151">
        <v>9</v>
      </c>
      <c r="B24" s="156" t="s">
        <v>130</v>
      </c>
      <c r="C24" s="152" t="s">
        <v>142</v>
      </c>
      <c r="D24" s="153"/>
      <c r="E24" s="154"/>
      <c r="F24" s="154"/>
      <c r="G24" s="154"/>
      <c r="H24" s="155"/>
    </row>
    <row r="25" spans="1:8">
      <c r="A25" s="151">
        <v>10</v>
      </c>
      <c r="B25" s="156" t="s">
        <v>131</v>
      </c>
      <c r="C25" s="152" t="s">
        <v>165</v>
      </c>
      <c r="D25" s="153"/>
      <c r="E25" s="154"/>
      <c r="F25" s="154"/>
      <c r="G25" s="154"/>
      <c r="H25" s="155"/>
    </row>
    <row r="26" spans="1:8">
      <c r="A26" s="371"/>
      <c r="B26" s="372"/>
      <c r="C26" s="373"/>
      <c r="D26" s="374"/>
      <c r="E26" s="375"/>
      <c r="F26" s="375"/>
      <c r="G26" s="375"/>
      <c r="H26" s="376"/>
    </row>
    <row r="27" spans="1:8">
      <c r="A27" s="378"/>
      <c r="B27" s="378"/>
      <c r="C27" s="379" t="s">
        <v>12</v>
      </c>
      <c r="D27" s="380"/>
      <c r="E27" s="381"/>
      <c r="F27" s="381"/>
      <c r="G27" s="381"/>
      <c r="H27" s="381"/>
    </row>
    <row r="28" spans="1:8">
      <c r="A28" s="378"/>
      <c r="B28" s="378"/>
      <c r="C28" s="379" t="s">
        <v>404</v>
      </c>
      <c r="D28" s="382"/>
      <c r="E28" s="383"/>
      <c r="F28" s="383"/>
      <c r="G28" s="383"/>
      <c r="H28" s="383"/>
    </row>
    <row r="29" spans="1:8">
      <c r="A29" s="378"/>
      <c r="B29" s="378"/>
      <c r="C29" s="379" t="s">
        <v>13</v>
      </c>
      <c r="D29" s="382"/>
      <c r="E29" s="383"/>
      <c r="F29" s="383"/>
      <c r="G29" s="383"/>
      <c r="H29" s="383"/>
    </row>
    <row r="30" spans="1:8">
      <c r="A30" s="378"/>
      <c r="B30" s="378"/>
      <c r="C30" s="379" t="s">
        <v>405</v>
      </c>
      <c r="D30" s="382"/>
      <c r="E30" s="383"/>
      <c r="F30" s="383"/>
      <c r="G30" s="383"/>
      <c r="H30" s="383"/>
    </row>
    <row r="31" spans="1:8">
      <c r="A31" s="378"/>
      <c r="B31" s="378"/>
      <c r="C31" s="379" t="s">
        <v>422</v>
      </c>
      <c r="D31" s="382"/>
      <c r="E31" s="383"/>
      <c r="F31" s="383"/>
      <c r="G31" s="383"/>
      <c r="H31" s="383"/>
    </row>
    <row r="32" spans="1:8">
      <c r="A32" s="136"/>
      <c r="B32" s="43"/>
      <c r="C32" s="377" t="s">
        <v>60</v>
      </c>
      <c r="D32" s="45"/>
      <c r="E32" s="46"/>
      <c r="F32" s="46"/>
      <c r="G32" s="46"/>
      <c r="H32" s="137"/>
    </row>
    <row r="33" spans="2:8" s="1" customFormat="1">
      <c r="C33" s="47"/>
      <c r="D33" s="48"/>
      <c r="E33" s="48"/>
      <c r="F33" s="48"/>
      <c r="G33" s="48"/>
      <c r="H33" s="49"/>
    </row>
    <row r="34" spans="2:8">
      <c r="C34" s="1"/>
      <c r="D34" s="49"/>
    </row>
    <row r="35" spans="2:8">
      <c r="B35" s="35"/>
    </row>
    <row r="36" spans="2:8" ht="12.75">
      <c r="B36" s="3" t="s">
        <v>50</v>
      </c>
      <c r="C36" s="50"/>
      <c r="D36" s="50"/>
      <c r="E36" s="53"/>
    </row>
    <row r="37" spans="2:8" ht="12.75">
      <c r="C37" s="3" t="s">
        <v>51</v>
      </c>
      <c r="E37" s="78"/>
    </row>
    <row r="38" spans="2:8" ht="12.75">
      <c r="C38" s="1"/>
      <c r="D38" s="1"/>
      <c r="E38" s="78"/>
    </row>
    <row r="39" spans="2:8" ht="12.75">
      <c r="C39" s="1"/>
      <c r="D39" s="1"/>
      <c r="E39" s="78"/>
    </row>
    <row r="40" spans="2:8" ht="12.75">
      <c r="E40" s="78"/>
    </row>
    <row r="41" spans="2:8" ht="12.75">
      <c r="B41" s="3" t="s">
        <v>31</v>
      </c>
      <c r="C41" s="50"/>
      <c r="D41" s="50"/>
      <c r="E41" s="53"/>
    </row>
    <row r="42" spans="2:8">
      <c r="B42" s="35"/>
      <c r="C42" s="3" t="s">
        <v>51</v>
      </c>
      <c r="E42" s="170"/>
    </row>
    <row r="49" spans="3:3">
      <c r="C49" s="130"/>
    </row>
    <row r="50" spans="3:3">
      <c r="C50" s="130"/>
    </row>
  </sheetData>
  <mergeCells count="9">
    <mergeCell ref="E12:G12"/>
    <mergeCell ref="H12:H13"/>
    <mergeCell ref="A1:H1"/>
    <mergeCell ref="A2:H2"/>
    <mergeCell ref="A3:F3"/>
    <mergeCell ref="A12:A13"/>
    <mergeCell ref="B12:B13"/>
    <mergeCell ref="C12:C13"/>
    <mergeCell ref="D12:D13"/>
  </mergeCells>
  <phoneticPr fontId="36" type="noConversion"/>
  <pageMargins left="1.02" right="0.2" top="0.96" bottom="0.17" header="0.5" footer="0.2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workbookViewId="0">
      <selection activeCell="N38" sqref="N38"/>
    </sheetView>
  </sheetViews>
  <sheetFormatPr defaultRowHeight="12.75"/>
  <cols>
    <col min="1" max="1" width="3.28515625" style="99" customWidth="1"/>
    <col min="2" max="2" width="7.42578125" style="99" customWidth="1"/>
    <col min="3" max="3" width="56" style="69" customWidth="1"/>
    <col min="4" max="4" width="5.140625" style="70" customWidth="1"/>
    <col min="5" max="5" width="6.85546875" style="71" customWidth="1"/>
    <col min="6" max="6" width="5.42578125" style="70" customWidth="1"/>
    <col min="7" max="7" width="8.28515625" style="70" customWidth="1"/>
    <col min="8" max="8" width="8.140625" style="70" customWidth="1"/>
    <col min="9" max="9" width="7.28515625" style="70" customWidth="1"/>
    <col min="10" max="10" width="7.42578125" style="70" customWidth="1"/>
    <col min="11" max="11" width="7.28515625" style="70" customWidth="1"/>
    <col min="12" max="12" width="8.85546875" style="70" customWidth="1"/>
    <col min="13" max="13" width="8.42578125" style="70" customWidth="1"/>
    <col min="14" max="14" width="10" style="70" customWidth="1"/>
    <col min="15" max="15" width="8.28515625" style="70" customWidth="1"/>
    <col min="16" max="16" width="9.42578125" style="70" customWidth="1"/>
    <col min="17" max="17" width="8.85546875" style="59" customWidth="1"/>
    <col min="18" max="19" width="10.85546875" style="59" customWidth="1"/>
    <col min="20" max="256" width="11.42578125" style="59" customWidth="1"/>
    <col min="257" max="16384" width="9.140625" style="59"/>
  </cols>
  <sheetData>
    <row r="1" spans="1:16">
      <c r="A1" s="418" t="s">
        <v>33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</row>
    <row r="2" spans="1:16">
      <c r="A2" s="419" t="s">
        <v>62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</row>
    <row r="3" spans="1:16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16" s="61" customFormat="1">
      <c r="A4" s="61" t="str">
        <f>Kopsavilkums_Nr.1!A4</f>
        <v>Būves nosaukums:  Daudzdzīvokļu ēka</v>
      </c>
      <c r="B4" s="62"/>
      <c r="C4" s="62"/>
      <c r="D4" s="62"/>
      <c r="E4" s="63"/>
      <c r="F4" s="63"/>
      <c r="G4" s="63"/>
      <c r="H4" s="63"/>
      <c r="I4" s="63"/>
      <c r="J4" s="63"/>
      <c r="K4" s="64"/>
      <c r="L4" s="64"/>
      <c r="M4" s="64"/>
      <c r="N4" s="64"/>
      <c r="O4" s="64"/>
      <c r="P4" s="64"/>
    </row>
    <row r="5" spans="1:16" s="61" customFormat="1">
      <c r="A5" s="61" t="str">
        <f>Kopsavilkums_Nr.1!A5</f>
        <v>Objekta nosaukums: Energoefektivitātes paaugstināšana dzīvojamai mājai</v>
      </c>
      <c r="E5" s="65"/>
      <c r="F5" s="65"/>
      <c r="G5" s="65"/>
      <c r="H5" s="65"/>
      <c r="I5" s="65"/>
      <c r="J5" s="65"/>
      <c r="K5" s="64"/>
      <c r="L5" s="64"/>
      <c r="M5" s="64"/>
      <c r="N5" s="64"/>
      <c r="O5" s="64"/>
      <c r="P5" s="64"/>
    </row>
    <row r="6" spans="1:16" s="61" customFormat="1">
      <c r="A6" s="61" t="str">
        <f>Kopsavilkums_Nr.1!A6</f>
        <v>Objekta adrese:  Lāčplēša iela 17, Jelgava, LV-3002, KAD.NR.09000270187001</v>
      </c>
      <c r="E6" s="65"/>
      <c r="F6" s="65"/>
      <c r="G6" s="65"/>
      <c r="H6" s="65"/>
      <c r="I6" s="65"/>
      <c r="J6" s="65"/>
      <c r="K6" s="64"/>
      <c r="L6" s="64"/>
      <c r="M6" s="64"/>
      <c r="N6" s="64"/>
      <c r="O6" s="64"/>
      <c r="P6" s="64"/>
    </row>
    <row r="7" spans="1:16" s="67" customFormat="1">
      <c r="A7" s="67" t="s">
        <v>406</v>
      </c>
      <c r="H7" s="254"/>
      <c r="I7" s="58"/>
      <c r="J7" s="58"/>
      <c r="K7" s="58"/>
      <c r="L7" s="58"/>
      <c r="M7" s="58"/>
      <c r="N7" s="58"/>
      <c r="O7" s="58"/>
      <c r="P7" s="58"/>
    </row>
    <row r="8" spans="1:16">
      <c r="A8" s="68"/>
      <c r="B8" s="68"/>
      <c r="F8" s="72"/>
      <c r="K8" s="58"/>
      <c r="L8" s="66" t="s">
        <v>86</v>
      </c>
      <c r="M8" s="58"/>
      <c r="N8" s="420"/>
      <c r="O8" s="420"/>
      <c r="P8" s="58"/>
    </row>
    <row r="9" spans="1:16">
      <c r="A9" s="68"/>
      <c r="B9" s="68"/>
      <c r="F9" s="72"/>
      <c r="L9" s="74"/>
      <c r="M9" s="75"/>
      <c r="N9" s="73"/>
      <c r="O9" s="75"/>
      <c r="P9" s="75"/>
    </row>
    <row r="10" spans="1:16">
      <c r="A10" s="76"/>
      <c r="B10" s="76"/>
      <c r="C10" s="77"/>
      <c r="L10" s="58"/>
      <c r="M10" s="58"/>
      <c r="N10" s="58"/>
      <c r="O10" s="58"/>
    </row>
    <row r="11" spans="1:16" s="67" customFormat="1" ht="6" customHeight="1" thickBot="1">
      <c r="A11" s="425" t="s">
        <v>20</v>
      </c>
      <c r="B11" s="428" t="s">
        <v>14</v>
      </c>
      <c r="C11" s="407" t="s">
        <v>15</v>
      </c>
      <c r="D11" s="410" t="s">
        <v>21</v>
      </c>
      <c r="E11" s="413" t="s">
        <v>22</v>
      </c>
      <c r="F11" s="416" t="s">
        <v>16</v>
      </c>
      <c r="G11" s="416"/>
      <c r="H11" s="416"/>
      <c r="I11" s="416"/>
      <c r="J11" s="416"/>
      <c r="K11" s="416"/>
      <c r="L11" s="421" t="s">
        <v>17</v>
      </c>
      <c r="M11" s="421"/>
      <c r="N11" s="421"/>
      <c r="O11" s="421"/>
      <c r="P11" s="422"/>
    </row>
    <row r="12" spans="1:16" s="67" customFormat="1" ht="6.75" customHeight="1" thickBot="1">
      <c r="A12" s="426"/>
      <c r="B12" s="429"/>
      <c r="C12" s="408"/>
      <c r="D12" s="411"/>
      <c r="E12" s="414"/>
      <c r="F12" s="417"/>
      <c r="G12" s="417"/>
      <c r="H12" s="417"/>
      <c r="I12" s="417"/>
      <c r="J12" s="417"/>
      <c r="K12" s="417"/>
      <c r="L12" s="423" t="s">
        <v>23</v>
      </c>
      <c r="M12" s="423"/>
      <c r="N12" s="423" t="s">
        <v>24</v>
      </c>
      <c r="O12" s="423"/>
      <c r="P12" s="424" t="s">
        <v>25</v>
      </c>
    </row>
    <row r="13" spans="1:16" s="67" customFormat="1" ht="44.25" customHeight="1">
      <c r="A13" s="427"/>
      <c r="B13" s="430"/>
      <c r="C13" s="409"/>
      <c r="D13" s="412"/>
      <c r="E13" s="415"/>
      <c r="F13" s="139" t="s">
        <v>26</v>
      </c>
      <c r="G13" s="139" t="s">
        <v>80</v>
      </c>
      <c r="H13" s="139" t="s">
        <v>81</v>
      </c>
      <c r="I13" s="139" t="s">
        <v>82</v>
      </c>
      <c r="J13" s="140" t="s">
        <v>83</v>
      </c>
      <c r="K13" s="140" t="s">
        <v>84</v>
      </c>
      <c r="L13" s="141" t="s">
        <v>27</v>
      </c>
      <c r="M13" s="139" t="s">
        <v>81</v>
      </c>
      <c r="N13" s="139" t="s">
        <v>82</v>
      </c>
      <c r="O13" s="140" t="s">
        <v>83</v>
      </c>
      <c r="P13" s="142" t="s">
        <v>85</v>
      </c>
    </row>
    <row r="14" spans="1:16" s="67" customFormat="1">
      <c r="A14" s="138" t="s">
        <v>78</v>
      </c>
      <c r="B14" s="138" t="s">
        <v>79</v>
      </c>
      <c r="C14" s="81">
        <f>B14+1</f>
        <v>3</v>
      </c>
      <c r="D14" s="81">
        <f t="shared" ref="D14:P14" si="0">C14+1</f>
        <v>4</v>
      </c>
      <c r="E14" s="81">
        <f t="shared" si="0"/>
        <v>5</v>
      </c>
      <c r="F14" s="81">
        <f t="shared" si="0"/>
        <v>6</v>
      </c>
      <c r="G14" s="81">
        <f t="shared" si="0"/>
        <v>7</v>
      </c>
      <c r="H14" s="81">
        <f t="shared" si="0"/>
        <v>8</v>
      </c>
      <c r="I14" s="81">
        <f t="shared" si="0"/>
        <v>9</v>
      </c>
      <c r="J14" s="81">
        <f t="shared" si="0"/>
        <v>10</v>
      </c>
      <c r="K14" s="81">
        <f t="shared" si="0"/>
        <v>11</v>
      </c>
      <c r="L14" s="81">
        <f t="shared" si="0"/>
        <v>12</v>
      </c>
      <c r="M14" s="81">
        <f t="shared" si="0"/>
        <v>13</v>
      </c>
      <c r="N14" s="81">
        <f t="shared" si="0"/>
        <v>14</v>
      </c>
      <c r="O14" s="81">
        <f t="shared" si="0"/>
        <v>15</v>
      </c>
      <c r="P14" s="81">
        <f t="shared" si="0"/>
        <v>16</v>
      </c>
    </row>
    <row r="15" spans="1:16" s="67" customFormat="1">
      <c r="A15" s="81"/>
      <c r="B15" s="7"/>
      <c r="C15" s="79" t="s">
        <v>134</v>
      </c>
      <c r="D15" s="143"/>
      <c r="E15" s="84"/>
      <c r="F15" s="256"/>
      <c r="G15" s="257"/>
      <c r="H15" s="91"/>
      <c r="I15" s="91"/>
      <c r="J15" s="91"/>
      <c r="K15" s="91"/>
      <c r="L15" s="257"/>
      <c r="M15" s="91"/>
      <c r="N15" s="91"/>
      <c r="O15" s="91"/>
      <c r="P15" s="91"/>
    </row>
    <row r="16" spans="1:16" s="67" customFormat="1">
      <c r="A16" s="81">
        <v>1</v>
      </c>
      <c r="B16" s="7" t="s">
        <v>46</v>
      </c>
      <c r="C16" s="82" t="s">
        <v>64</v>
      </c>
      <c r="D16" s="83" t="s">
        <v>39</v>
      </c>
      <c r="E16" s="84">
        <v>152</v>
      </c>
      <c r="F16" s="256"/>
      <c r="G16" s="91"/>
      <c r="H16" s="56"/>
      <c r="I16" s="91"/>
      <c r="J16" s="91"/>
      <c r="K16" s="91"/>
      <c r="L16" s="91"/>
      <c r="M16" s="91"/>
      <c r="N16" s="91"/>
      <c r="O16" s="91"/>
      <c r="P16" s="91"/>
    </row>
    <row r="17" spans="1:16" s="67" customFormat="1">
      <c r="A17" s="81"/>
      <c r="B17" s="7"/>
      <c r="C17" s="82" t="s">
        <v>63</v>
      </c>
      <c r="D17" s="83" t="s">
        <v>59</v>
      </c>
      <c r="E17" s="84">
        <v>5</v>
      </c>
      <c r="F17" s="256"/>
      <c r="G17" s="91"/>
      <c r="H17" s="91"/>
      <c r="I17" s="91"/>
      <c r="J17" s="91"/>
      <c r="K17" s="91"/>
      <c r="L17" s="91"/>
      <c r="M17" s="91"/>
      <c r="N17" s="91"/>
      <c r="O17" s="91"/>
      <c r="P17" s="91"/>
    </row>
    <row r="18" spans="1:16" s="67" customFormat="1" ht="25.5">
      <c r="A18" s="81">
        <f>A16+1</f>
        <v>2</v>
      </c>
      <c r="B18" s="7" t="s">
        <v>46</v>
      </c>
      <c r="C18" s="82" t="s">
        <v>113</v>
      </c>
      <c r="D18" s="83" t="s">
        <v>18</v>
      </c>
      <c r="E18" s="84">
        <v>5</v>
      </c>
      <c r="F18" s="256"/>
      <c r="G18" s="91"/>
      <c r="H18" s="56"/>
      <c r="I18" s="91"/>
      <c r="J18" s="91"/>
      <c r="K18" s="91"/>
      <c r="L18" s="91"/>
      <c r="M18" s="91"/>
      <c r="N18" s="91"/>
      <c r="O18" s="91"/>
      <c r="P18" s="91"/>
    </row>
    <row r="19" spans="1:16" s="67" customFormat="1">
      <c r="A19" s="81"/>
      <c r="B19" s="7"/>
      <c r="C19" s="82" t="s">
        <v>110</v>
      </c>
      <c r="D19" s="83" t="s">
        <v>59</v>
      </c>
      <c r="E19" s="84">
        <v>5</v>
      </c>
      <c r="F19" s="256"/>
      <c r="G19" s="91"/>
      <c r="H19" s="56"/>
      <c r="I19" s="91"/>
      <c r="J19" s="91"/>
      <c r="K19" s="91"/>
      <c r="L19" s="91"/>
      <c r="M19" s="91"/>
      <c r="N19" s="91"/>
      <c r="O19" s="91"/>
      <c r="P19" s="91"/>
    </row>
    <row r="20" spans="1:16" s="67" customFormat="1">
      <c r="A20" s="81"/>
      <c r="B20" s="7"/>
      <c r="C20" s="82" t="s">
        <v>111</v>
      </c>
      <c r="D20" s="83" t="s">
        <v>59</v>
      </c>
      <c r="E20" s="84">
        <v>5</v>
      </c>
      <c r="F20" s="256"/>
      <c r="G20" s="91"/>
      <c r="H20" s="56"/>
      <c r="I20" s="91"/>
      <c r="J20" s="91"/>
      <c r="K20" s="91"/>
      <c r="L20" s="91"/>
      <c r="M20" s="91"/>
      <c r="N20" s="91"/>
      <c r="O20" s="91"/>
      <c r="P20" s="91"/>
    </row>
    <row r="21" spans="1:16" s="67" customFormat="1">
      <c r="A21" s="81"/>
      <c r="B21" s="7"/>
      <c r="C21" s="144" t="s">
        <v>248</v>
      </c>
      <c r="D21" s="83" t="s">
        <v>59</v>
      </c>
      <c r="E21" s="84">
        <v>5</v>
      </c>
      <c r="F21" s="256"/>
      <c r="G21" s="91"/>
      <c r="H21" s="56"/>
      <c r="I21" s="91"/>
      <c r="J21" s="91"/>
      <c r="K21" s="91"/>
      <c r="L21" s="91"/>
      <c r="M21" s="91"/>
      <c r="N21" s="91"/>
      <c r="O21" s="91"/>
      <c r="P21" s="91"/>
    </row>
    <row r="22" spans="1:16" s="67" customFormat="1">
      <c r="A22" s="81"/>
      <c r="B22" s="7"/>
      <c r="C22" s="82" t="s">
        <v>112</v>
      </c>
      <c r="D22" s="83" t="s">
        <v>59</v>
      </c>
      <c r="E22" s="84">
        <v>5</v>
      </c>
      <c r="F22" s="256"/>
      <c r="G22" s="91"/>
      <c r="H22" s="56"/>
      <c r="I22" s="91"/>
      <c r="J22" s="91"/>
      <c r="K22" s="91"/>
      <c r="L22" s="91"/>
      <c r="M22" s="91"/>
      <c r="N22" s="91"/>
      <c r="O22" s="91"/>
      <c r="P22" s="91"/>
    </row>
    <row r="23" spans="1:16" s="67" customFormat="1">
      <c r="A23" s="121">
        <f>A18+1</f>
        <v>3</v>
      </c>
      <c r="B23" s="118" t="s">
        <v>46</v>
      </c>
      <c r="C23" s="146" t="s">
        <v>146</v>
      </c>
      <c r="D23" s="88" t="s">
        <v>114</v>
      </c>
      <c r="E23" s="122">
        <v>3</v>
      </c>
      <c r="F23" s="258"/>
      <c r="G23" s="259"/>
      <c r="H23" s="52"/>
      <c r="I23" s="259"/>
      <c r="J23" s="259"/>
      <c r="K23" s="259"/>
      <c r="L23" s="259"/>
      <c r="M23" s="259"/>
      <c r="N23" s="259"/>
      <c r="O23" s="259"/>
      <c r="P23" s="259"/>
    </row>
    <row r="24" spans="1:16" s="67" customFormat="1">
      <c r="A24" s="81">
        <v>4</v>
      </c>
      <c r="B24" s="118" t="s">
        <v>46</v>
      </c>
      <c r="C24" s="82" t="s">
        <v>65</v>
      </c>
      <c r="D24" s="83" t="s">
        <v>59</v>
      </c>
      <c r="E24" s="84">
        <v>5</v>
      </c>
      <c r="F24" s="256"/>
      <c r="G24" s="91"/>
      <c r="H24" s="56"/>
      <c r="I24" s="91"/>
      <c r="J24" s="91"/>
      <c r="K24" s="91"/>
      <c r="L24" s="91"/>
      <c r="M24" s="91"/>
      <c r="N24" s="91"/>
      <c r="O24" s="91"/>
      <c r="P24" s="91"/>
    </row>
    <row r="25" spans="1:16" s="67" customFormat="1">
      <c r="A25" s="81">
        <f>A24+1</f>
        <v>5</v>
      </c>
      <c r="B25" s="118" t="s">
        <v>46</v>
      </c>
      <c r="C25" s="82" t="s">
        <v>76</v>
      </c>
      <c r="D25" s="83" t="s">
        <v>18</v>
      </c>
      <c r="E25" s="84">
        <v>1</v>
      </c>
      <c r="F25" s="256"/>
      <c r="G25" s="259"/>
      <c r="H25" s="56"/>
      <c r="I25" s="91"/>
      <c r="J25" s="91"/>
      <c r="K25" s="91"/>
      <c r="L25" s="91"/>
      <c r="M25" s="91"/>
      <c r="N25" s="91"/>
      <c r="O25" s="91"/>
      <c r="P25" s="91"/>
    </row>
    <row r="26" spans="1:16" s="67" customFormat="1">
      <c r="A26" s="81">
        <f>A25+1</f>
        <v>6</v>
      </c>
      <c r="B26" s="118" t="s">
        <v>46</v>
      </c>
      <c r="C26" s="174" t="s">
        <v>147</v>
      </c>
      <c r="D26" s="175" t="s">
        <v>148</v>
      </c>
      <c r="E26" s="176">
        <v>1</v>
      </c>
      <c r="F26" s="261"/>
      <c r="G26" s="259"/>
      <c r="H26" s="56"/>
      <c r="I26" s="91"/>
      <c r="J26" s="91"/>
      <c r="K26" s="91"/>
      <c r="L26" s="91"/>
      <c r="M26" s="91"/>
      <c r="N26" s="91"/>
      <c r="O26" s="91"/>
      <c r="P26" s="91"/>
    </row>
    <row r="27" spans="1:16" s="67" customFormat="1">
      <c r="A27" s="81">
        <v>7</v>
      </c>
      <c r="B27" s="118" t="s">
        <v>46</v>
      </c>
      <c r="C27" s="82" t="s">
        <v>66</v>
      </c>
      <c r="D27" s="83" t="s">
        <v>35</v>
      </c>
      <c r="E27" s="84">
        <v>1</v>
      </c>
      <c r="F27" s="256"/>
      <c r="G27" s="259"/>
      <c r="H27" s="56"/>
      <c r="I27" s="91"/>
      <c r="J27" s="91"/>
      <c r="K27" s="91"/>
      <c r="L27" s="91"/>
      <c r="M27" s="91"/>
      <c r="N27" s="91"/>
      <c r="O27" s="91"/>
      <c r="P27" s="91"/>
    </row>
    <row r="28" spans="1:16" s="67" customFormat="1" ht="13.5" thickBot="1">
      <c r="A28" s="81">
        <f>A27+1</f>
        <v>8</v>
      </c>
      <c r="B28" s="118" t="s">
        <v>46</v>
      </c>
      <c r="C28" s="82" t="s">
        <v>115</v>
      </c>
      <c r="D28" s="83" t="s">
        <v>116</v>
      </c>
      <c r="E28" s="84">
        <v>10</v>
      </c>
      <c r="F28" s="256"/>
      <c r="G28" s="259"/>
      <c r="H28" s="56"/>
      <c r="I28" s="91"/>
      <c r="J28" s="91"/>
      <c r="K28" s="91"/>
      <c r="L28" s="91"/>
      <c r="M28" s="91"/>
      <c r="N28" s="91"/>
      <c r="O28" s="91"/>
      <c r="P28" s="91"/>
    </row>
    <row r="29" spans="1:16" s="98" customFormat="1" ht="13.5" thickBot="1">
      <c r="A29" s="92"/>
      <c r="B29" s="4"/>
      <c r="C29" s="93" t="s">
        <v>28</v>
      </c>
      <c r="D29" s="94"/>
      <c r="E29" s="95"/>
      <c r="F29" s="96"/>
      <c r="G29" s="96"/>
      <c r="H29" s="96"/>
      <c r="I29" s="96"/>
      <c r="J29" s="96"/>
      <c r="K29" s="96"/>
      <c r="L29" s="262"/>
      <c r="M29" s="262"/>
      <c r="N29" s="262"/>
      <c r="O29" s="262"/>
      <c r="P29" s="262"/>
    </row>
    <row r="30" spans="1:16">
      <c r="H30" s="58"/>
      <c r="I30" s="58"/>
      <c r="J30" s="100"/>
      <c r="K30" s="100" t="s">
        <v>29</v>
      </c>
      <c r="L30" s="101"/>
      <c r="M30" s="80"/>
      <c r="N30" s="80"/>
      <c r="O30" s="80"/>
      <c r="P30" s="263"/>
    </row>
    <row r="31" spans="1:16">
      <c r="A31" s="104"/>
      <c r="B31" s="104"/>
      <c r="C31" s="104"/>
      <c r="J31" s="105"/>
      <c r="K31" s="105"/>
      <c r="L31" s="105" t="s">
        <v>89</v>
      </c>
      <c r="M31" s="264"/>
      <c r="N31" s="264"/>
      <c r="O31" s="264"/>
      <c r="P31" s="265"/>
    </row>
    <row r="32" spans="1:16">
      <c r="N32" s="78"/>
      <c r="O32" s="78"/>
      <c r="P32" s="126"/>
    </row>
    <row r="33" spans="1:16" s="53" customFormat="1">
      <c r="A33" s="107"/>
      <c r="B33" s="108"/>
      <c r="C33" s="107"/>
      <c r="D33" s="107"/>
      <c r="E33" s="109"/>
      <c r="F33" s="110"/>
      <c r="G33" s="110"/>
      <c r="H33" s="110"/>
    </row>
    <row r="34" spans="1:16" s="53" customFormat="1">
      <c r="A34" s="111"/>
      <c r="B34" s="112"/>
      <c r="C34" s="113"/>
      <c r="P34" s="129"/>
    </row>
    <row r="35" spans="1:16" s="53" customFormat="1">
      <c r="B35" s="113" t="s">
        <v>30</v>
      </c>
      <c r="C35" s="114"/>
      <c r="D35" s="89"/>
      <c r="E35" s="115"/>
      <c r="J35" s="53" t="s">
        <v>31</v>
      </c>
      <c r="K35" s="116"/>
      <c r="L35" s="116"/>
      <c r="M35" s="116"/>
      <c r="N35" s="89"/>
    </row>
    <row r="36" spans="1:16" s="53" customFormat="1">
      <c r="C36" s="110" t="s">
        <v>32</v>
      </c>
      <c r="D36" s="117"/>
      <c r="L36" s="113" t="s">
        <v>32</v>
      </c>
      <c r="N36" s="169"/>
    </row>
  </sheetData>
  <mergeCells count="10">
    <mergeCell ref="C11:C13"/>
    <mergeCell ref="D11:D13"/>
    <mergeCell ref="E11:E13"/>
    <mergeCell ref="F11:K12"/>
    <mergeCell ref="A1:P1"/>
    <mergeCell ref="A2:P2"/>
    <mergeCell ref="N8:O8"/>
    <mergeCell ref="L11:P12"/>
    <mergeCell ref="A11:A13"/>
    <mergeCell ref="B11:B13"/>
  </mergeCells>
  <phoneticPr fontId="36" type="noConversion"/>
  <printOptions horizontalCentered="1"/>
  <pageMargins left="0.19685039370078741" right="0.23622047244094491" top="0.98425196850393704" bottom="0.19685039370078741" header="0.51181102362204722" footer="0.51181102362204722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showZeros="0" topLeftCell="A35" workbookViewId="0">
      <selection activeCell="C51" sqref="C51:C52"/>
    </sheetView>
  </sheetViews>
  <sheetFormatPr defaultRowHeight="12.75"/>
  <cols>
    <col min="1" max="1" width="3.28515625" style="99" customWidth="1"/>
    <col min="2" max="2" width="8.5703125" style="99" customWidth="1"/>
    <col min="3" max="3" width="55.7109375" style="69" customWidth="1"/>
    <col min="4" max="4" width="6.140625" style="70" customWidth="1"/>
    <col min="5" max="5" width="6.85546875" style="71" customWidth="1"/>
    <col min="6" max="6" width="5.85546875" style="70" customWidth="1"/>
    <col min="7" max="7" width="8.28515625" style="70" customWidth="1"/>
    <col min="8" max="8" width="7.7109375" style="70" customWidth="1"/>
    <col min="9" max="10" width="7.42578125" style="70" customWidth="1"/>
    <col min="11" max="11" width="7.28515625" style="70" customWidth="1"/>
    <col min="12" max="12" width="8.85546875" style="70" customWidth="1"/>
    <col min="13" max="13" width="8.42578125" style="70" customWidth="1"/>
    <col min="14" max="14" width="10" style="70" customWidth="1"/>
    <col min="15" max="15" width="8.28515625" style="70" customWidth="1"/>
    <col min="16" max="16" width="9.42578125" style="70" customWidth="1"/>
    <col min="17" max="17" width="8.85546875" style="59" customWidth="1"/>
    <col min="18" max="18" width="10.85546875" style="59" customWidth="1"/>
    <col min="19" max="256" width="11.42578125" style="59" customWidth="1"/>
    <col min="257" max="16384" width="9.140625" style="59"/>
  </cols>
  <sheetData>
    <row r="1" spans="1:16">
      <c r="A1" s="418" t="s">
        <v>91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</row>
    <row r="2" spans="1:16">
      <c r="A2" s="419" t="s">
        <v>90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</row>
    <row r="3" spans="1:16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16" s="61" customFormat="1">
      <c r="A4" s="61" t="str">
        <f>Kopsavilkums_Nr.1!A4</f>
        <v>Būves nosaukums:  Daudzdzīvokļu ēka</v>
      </c>
      <c r="B4" s="62"/>
      <c r="C4" s="62"/>
      <c r="D4" s="62"/>
      <c r="E4" s="63"/>
      <c r="F4" s="63"/>
      <c r="G4" s="63"/>
      <c r="H4" s="63"/>
      <c r="I4" s="63"/>
      <c r="J4" s="63"/>
      <c r="K4" s="64"/>
      <c r="L4" s="64"/>
      <c r="M4" s="64"/>
      <c r="N4" s="64"/>
      <c r="O4" s="64"/>
      <c r="P4" s="64"/>
    </row>
    <row r="5" spans="1:16" s="61" customFormat="1">
      <c r="A5" s="61" t="str">
        <f>Kopsavilkums_Nr.1!A5</f>
        <v>Objekta nosaukums: Energoefektivitātes paaugstināšana dzīvojamai mājai</v>
      </c>
      <c r="E5" s="65"/>
      <c r="F5" s="65"/>
      <c r="G5" s="65"/>
      <c r="H5" s="65"/>
      <c r="I5" s="65"/>
      <c r="J5" s="163"/>
      <c r="K5" s="64"/>
      <c r="L5" s="64"/>
      <c r="M5" s="64"/>
      <c r="N5" s="64"/>
      <c r="O5" s="64"/>
      <c r="P5" s="64"/>
    </row>
    <row r="6" spans="1:16" s="61" customFormat="1">
      <c r="A6" s="61" t="str">
        <f>Kopsavilkums_Nr.1!A6</f>
        <v>Objekta adrese:  Lāčplēša iela 17, Jelgava, LV-3002, KAD.NR.09000270187001</v>
      </c>
      <c r="E6" s="65"/>
      <c r="F6" s="65"/>
      <c r="G6" s="65"/>
      <c r="H6" s="65"/>
      <c r="I6" s="65"/>
      <c r="J6" s="65"/>
      <c r="K6" s="64"/>
      <c r="L6" s="64"/>
      <c r="M6" s="64"/>
      <c r="N6" s="64"/>
      <c r="O6" s="64"/>
      <c r="P6" s="64"/>
    </row>
    <row r="7" spans="1:16" s="67" customFormat="1">
      <c r="A7" s="67" t="str">
        <f>'Būvlaukums 1-1'!A7:G7</f>
        <v>Tāme sastādīta 2018.gada tirgus cenās, pamatojoties uz Inventrizācijas lietu, Tehniskās apsekošanas atzinuma un Energosertifikātu</v>
      </c>
      <c r="H7" s="254"/>
      <c r="I7" s="58"/>
      <c r="J7" s="58"/>
      <c r="K7" s="58"/>
      <c r="L7" s="58"/>
      <c r="M7" s="58"/>
      <c r="N7" s="58"/>
      <c r="O7" s="58"/>
      <c r="P7" s="58"/>
    </row>
    <row r="8" spans="1:16">
      <c r="A8" s="68"/>
      <c r="B8" s="68"/>
      <c r="F8" s="72"/>
      <c r="K8" s="58"/>
      <c r="L8" s="66" t="s">
        <v>86</v>
      </c>
      <c r="M8" s="58"/>
      <c r="N8" s="420"/>
      <c r="O8" s="420"/>
      <c r="P8" s="58"/>
    </row>
    <row r="9" spans="1:16">
      <c r="A9" s="68"/>
      <c r="B9" s="68"/>
      <c r="F9" s="72"/>
      <c r="L9" s="74">
        <f>Kopsavilkums_Nr.1!E10</f>
        <v>0</v>
      </c>
      <c r="M9" s="75"/>
      <c r="N9" s="73"/>
      <c r="O9" s="75"/>
      <c r="P9" s="75"/>
    </row>
    <row r="10" spans="1:16">
      <c r="A10" s="76"/>
      <c r="B10" s="76"/>
      <c r="C10" s="77"/>
      <c r="L10" s="58"/>
      <c r="M10" s="58"/>
      <c r="N10" s="58"/>
      <c r="O10" s="58"/>
    </row>
    <row r="11" spans="1:16" s="67" customFormat="1" ht="6" customHeight="1" thickBot="1">
      <c r="A11" s="425" t="s">
        <v>20</v>
      </c>
      <c r="B11" s="428" t="s">
        <v>14</v>
      </c>
      <c r="C11" s="407" t="s">
        <v>15</v>
      </c>
      <c r="D11" s="410" t="s">
        <v>21</v>
      </c>
      <c r="E11" s="413" t="s">
        <v>22</v>
      </c>
      <c r="F11" s="416" t="s">
        <v>16</v>
      </c>
      <c r="G11" s="416"/>
      <c r="H11" s="416"/>
      <c r="I11" s="416"/>
      <c r="J11" s="416"/>
      <c r="K11" s="416"/>
      <c r="L11" s="421" t="s">
        <v>17</v>
      </c>
      <c r="M11" s="421"/>
      <c r="N11" s="421"/>
      <c r="O11" s="421"/>
      <c r="P11" s="422"/>
    </row>
    <row r="12" spans="1:16" s="67" customFormat="1" ht="6.75" customHeight="1" thickBot="1">
      <c r="A12" s="426"/>
      <c r="B12" s="429"/>
      <c r="C12" s="408"/>
      <c r="D12" s="411"/>
      <c r="E12" s="414"/>
      <c r="F12" s="417"/>
      <c r="G12" s="417"/>
      <c r="H12" s="417"/>
      <c r="I12" s="417"/>
      <c r="J12" s="417"/>
      <c r="K12" s="417"/>
      <c r="L12" s="423" t="s">
        <v>23</v>
      </c>
      <c r="M12" s="423"/>
      <c r="N12" s="423" t="s">
        <v>24</v>
      </c>
      <c r="O12" s="423"/>
      <c r="P12" s="424" t="s">
        <v>25</v>
      </c>
    </row>
    <row r="13" spans="1:16" s="67" customFormat="1" ht="44.25" customHeight="1">
      <c r="A13" s="427"/>
      <c r="B13" s="430"/>
      <c r="C13" s="409"/>
      <c r="D13" s="412"/>
      <c r="E13" s="415"/>
      <c r="F13" s="139" t="s">
        <v>26</v>
      </c>
      <c r="G13" s="139" t="s">
        <v>80</v>
      </c>
      <c r="H13" s="139" t="s">
        <v>81</v>
      </c>
      <c r="I13" s="139" t="s">
        <v>82</v>
      </c>
      <c r="J13" s="140" t="s">
        <v>83</v>
      </c>
      <c r="K13" s="140" t="s">
        <v>84</v>
      </c>
      <c r="L13" s="141" t="s">
        <v>27</v>
      </c>
      <c r="M13" s="139" t="s">
        <v>81</v>
      </c>
      <c r="N13" s="139" t="s">
        <v>82</v>
      </c>
      <c r="O13" s="140" t="s">
        <v>83</v>
      </c>
      <c r="P13" s="142" t="s">
        <v>85</v>
      </c>
    </row>
    <row r="14" spans="1:16" s="67" customFormat="1">
      <c r="A14" s="138" t="s">
        <v>78</v>
      </c>
      <c r="B14" s="138" t="s">
        <v>79</v>
      </c>
      <c r="C14" s="81">
        <f>B14+1</f>
        <v>3</v>
      </c>
      <c r="D14" s="81">
        <f t="shared" ref="D14:P14" si="0">C14+1</f>
        <v>4</v>
      </c>
      <c r="E14" s="81">
        <f t="shared" si="0"/>
        <v>5</v>
      </c>
      <c r="F14" s="81">
        <f t="shared" si="0"/>
        <v>6</v>
      </c>
      <c r="G14" s="81">
        <f t="shared" si="0"/>
        <v>7</v>
      </c>
      <c r="H14" s="81">
        <f t="shared" si="0"/>
        <v>8</v>
      </c>
      <c r="I14" s="81">
        <f t="shared" si="0"/>
        <v>9</v>
      </c>
      <c r="J14" s="81">
        <f t="shared" si="0"/>
        <v>10</v>
      </c>
      <c r="K14" s="81">
        <f t="shared" si="0"/>
        <v>11</v>
      </c>
      <c r="L14" s="81">
        <f t="shared" si="0"/>
        <v>12</v>
      </c>
      <c r="M14" s="81">
        <f t="shared" si="0"/>
        <v>13</v>
      </c>
      <c r="N14" s="81">
        <f t="shared" si="0"/>
        <v>14</v>
      </c>
      <c r="O14" s="81">
        <f t="shared" si="0"/>
        <v>15</v>
      </c>
      <c r="P14" s="81">
        <f t="shared" si="0"/>
        <v>16</v>
      </c>
    </row>
    <row r="15" spans="1:16" s="67" customFormat="1" ht="12.75" customHeight="1">
      <c r="A15" s="138" t="s">
        <v>78</v>
      </c>
      <c r="B15" s="232" t="s">
        <v>61</v>
      </c>
      <c r="C15" s="296" t="s">
        <v>169</v>
      </c>
      <c r="D15" s="212" t="s">
        <v>39</v>
      </c>
      <c r="E15" s="302">
        <v>195</v>
      </c>
      <c r="F15" s="266"/>
      <c r="G15" s="266"/>
      <c r="H15" s="267"/>
      <c r="I15" s="268"/>
      <c r="J15" s="56"/>
      <c r="K15" s="267"/>
      <c r="L15" s="267"/>
      <c r="M15" s="267"/>
      <c r="N15" s="267"/>
      <c r="O15" s="267"/>
      <c r="P15" s="267"/>
    </row>
    <row r="16" spans="1:16" s="67" customFormat="1" ht="12.75" customHeight="1">
      <c r="A16" s="138" t="s">
        <v>79</v>
      </c>
      <c r="B16" s="232" t="s">
        <v>61</v>
      </c>
      <c r="C16" s="297" t="s">
        <v>170</v>
      </c>
      <c r="D16" s="213" t="s">
        <v>163</v>
      </c>
      <c r="E16" s="267">
        <v>30.3</v>
      </c>
      <c r="F16" s="269"/>
      <c r="G16" s="269"/>
      <c r="H16" s="267"/>
      <c r="I16" s="267"/>
      <c r="J16" s="56"/>
      <c r="K16" s="267"/>
      <c r="L16" s="267"/>
      <c r="M16" s="267"/>
      <c r="N16" s="267"/>
      <c r="O16" s="267"/>
      <c r="P16" s="267"/>
    </row>
    <row r="17" spans="1:16" s="67" customFormat="1" ht="12.75" customHeight="1">
      <c r="A17" s="138" t="s">
        <v>196</v>
      </c>
      <c r="B17" s="232" t="s">
        <v>61</v>
      </c>
      <c r="C17" s="298" t="s">
        <v>182</v>
      </c>
      <c r="D17" s="175" t="s">
        <v>163</v>
      </c>
      <c r="E17" s="176">
        <v>620</v>
      </c>
      <c r="F17" s="261"/>
      <c r="G17" s="269"/>
      <c r="H17" s="267"/>
      <c r="I17" s="267"/>
      <c r="J17" s="56"/>
      <c r="K17" s="267"/>
      <c r="L17" s="267"/>
      <c r="M17" s="267"/>
      <c r="N17" s="267"/>
      <c r="O17" s="267"/>
      <c r="P17" s="267"/>
    </row>
    <row r="18" spans="1:16" s="67" customFormat="1">
      <c r="A18" s="138" t="s">
        <v>197</v>
      </c>
      <c r="B18" s="232" t="s">
        <v>61</v>
      </c>
      <c r="C18" s="297" t="s">
        <v>171</v>
      </c>
      <c r="D18" s="213" t="s">
        <v>163</v>
      </c>
      <c r="E18" s="267">
        <v>490</v>
      </c>
      <c r="F18" s="269"/>
      <c r="G18" s="269"/>
      <c r="H18" s="267"/>
      <c r="I18" s="267"/>
      <c r="J18" s="56"/>
      <c r="K18" s="267"/>
      <c r="L18" s="267"/>
      <c r="M18" s="267"/>
      <c r="N18" s="267"/>
      <c r="O18" s="267"/>
      <c r="P18" s="267"/>
    </row>
    <row r="19" spans="1:16" s="67" customFormat="1" ht="12.75" customHeight="1">
      <c r="A19" s="138" t="s">
        <v>206</v>
      </c>
      <c r="B19" s="232" t="s">
        <v>198</v>
      </c>
      <c r="C19" s="297" t="s">
        <v>172</v>
      </c>
      <c r="D19" s="213" t="s">
        <v>150</v>
      </c>
      <c r="E19" s="267">
        <v>1</v>
      </c>
      <c r="F19" s="270"/>
      <c r="G19" s="269"/>
      <c r="H19" s="267"/>
      <c r="I19" s="267"/>
      <c r="J19" s="56"/>
      <c r="K19" s="267"/>
      <c r="L19" s="267"/>
      <c r="M19" s="267"/>
      <c r="N19" s="267"/>
      <c r="O19" s="267"/>
      <c r="P19" s="267"/>
    </row>
    <row r="20" spans="1:16" s="67" customFormat="1">
      <c r="A20" s="138"/>
      <c r="B20" s="232"/>
      <c r="C20" s="297" t="s">
        <v>261</v>
      </c>
      <c r="D20" s="213" t="s">
        <v>173</v>
      </c>
      <c r="E20" s="267">
        <v>3</v>
      </c>
      <c r="F20" s="269"/>
      <c r="G20" s="269"/>
      <c r="H20" s="267"/>
      <c r="I20" s="267"/>
      <c r="J20" s="56"/>
      <c r="K20" s="267"/>
      <c r="L20" s="267"/>
      <c r="M20" s="267"/>
      <c r="N20" s="267"/>
      <c r="O20" s="267"/>
      <c r="P20" s="267"/>
    </row>
    <row r="21" spans="1:16" s="67" customFormat="1">
      <c r="A21" s="138"/>
      <c r="B21" s="232"/>
      <c r="C21" s="297" t="s">
        <v>88</v>
      </c>
      <c r="D21" s="213" t="s">
        <v>150</v>
      </c>
      <c r="E21" s="267">
        <v>1</v>
      </c>
      <c r="F21" s="269"/>
      <c r="G21" s="269"/>
      <c r="H21" s="267"/>
      <c r="I21" s="267"/>
      <c r="J21" s="56"/>
      <c r="K21" s="267"/>
      <c r="L21" s="267"/>
      <c r="M21" s="267"/>
      <c r="N21" s="267"/>
      <c r="O21" s="267"/>
      <c r="P21" s="267"/>
    </row>
    <row r="22" spans="1:16" s="67" customFormat="1">
      <c r="A22" s="138" t="s">
        <v>207</v>
      </c>
      <c r="B22" s="232" t="s">
        <v>198</v>
      </c>
      <c r="C22" s="299" t="s">
        <v>183</v>
      </c>
      <c r="D22" s="175" t="s">
        <v>163</v>
      </c>
      <c r="E22" s="176">
        <v>620</v>
      </c>
      <c r="F22" s="261"/>
      <c r="G22" s="271"/>
      <c r="H22" s="267"/>
      <c r="I22" s="272"/>
      <c r="J22" s="56"/>
      <c r="K22" s="267"/>
      <c r="L22" s="267"/>
      <c r="M22" s="267"/>
      <c r="N22" s="267"/>
      <c r="O22" s="267"/>
      <c r="P22" s="267"/>
    </row>
    <row r="23" spans="1:16" s="67" customFormat="1">
      <c r="A23" s="138"/>
      <c r="B23" s="232"/>
      <c r="C23" s="297" t="s">
        <v>337</v>
      </c>
      <c r="D23" s="175" t="s">
        <v>163</v>
      </c>
      <c r="E23" s="214">
        <f>E22*1.25</f>
        <v>775</v>
      </c>
      <c r="F23" s="261"/>
      <c r="G23" s="273"/>
      <c r="H23" s="267"/>
      <c r="I23" s="267"/>
      <c r="J23" s="56"/>
      <c r="K23" s="267"/>
      <c r="L23" s="267"/>
      <c r="M23" s="267"/>
      <c r="N23" s="267"/>
      <c r="O23" s="267"/>
      <c r="P23" s="267"/>
    </row>
    <row r="24" spans="1:16" s="67" customFormat="1">
      <c r="A24" s="138" t="s">
        <v>208</v>
      </c>
      <c r="B24" s="232" t="s">
        <v>198</v>
      </c>
      <c r="C24" s="300" t="s">
        <v>185</v>
      </c>
      <c r="D24" s="175" t="s">
        <v>163</v>
      </c>
      <c r="E24" s="176">
        <v>620</v>
      </c>
      <c r="F24" s="261"/>
      <c r="G24" s="274"/>
      <c r="H24" s="275"/>
      <c r="I24" s="267"/>
      <c r="J24" s="56"/>
      <c r="K24" s="267"/>
      <c r="L24" s="267"/>
      <c r="M24" s="267"/>
      <c r="N24" s="267"/>
      <c r="O24" s="267"/>
      <c r="P24" s="267"/>
    </row>
    <row r="25" spans="1:16" s="67" customFormat="1">
      <c r="A25" s="138"/>
      <c r="B25" s="232"/>
      <c r="C25" s="303" t="s">
        <v>262</v>
      </c>
      <c r="D25" s="175" t="s">
        <v>173</v>
      </c>
      <c r="E25" s="216">
        <f>ROUND(E24*3*0.035*0.1*1.1,2)+2*65*1*0.035</f>
        <v>11.71</v>
      </c>
      <c r="F25" s="261"/>
      <c r="G25" s="274"/>
      <c r="H25" s="275"/>
      <c r="I25" s="267"/>
      <c r="J25" s="56"/>
      <c r="K25" s="267"/>
      <c r="L25" s="267"/>
      <c r="M25" s="267"/>
      <c r="N25" s="267"/>
      <c r="O25" s="267"/>
      <c r="P25" s="267"/>
    </row>
    <row r="26" spans="1:16" s="67" customFormat="1">
      <c r="A26" s="138"/>
      <c r="B26" s="232"/>
      <c r="C26" s="303" t="s">
        <v>263</v>
      </c>
      <c r="D26" s="175" t="s">
        <v>37</v>
      </c>
      <c r="E26" s="216">
        <f>ROUND(E24*0.085,2)</f>
        <v>52.7</v>
      </c>
      <c r="F26" s="261"/>
      <c r="G26" s="274"/>
      <c r="H26" s="275"/>
      <c r="I26" s="267"/>
      <c r="J26" s="56"/>
      <c r="K26" s="267"/>
      <c r="L26" s="267"/>
      <c r="M26" s="267"/>
      <c r="N26" s="267"/>
      <c r="O26" s="267"/>
      <c r="P26" s="267"/>
    </row>
    <row r="27" spans="1:16" s="67" customFormat="1">
      <c r="A27" s="138" t="s">
        <v>209</v>
      </c>
      <c r="B27" s="232" t="s">
        <v>198</v>
      </c>
      <c r="C27" s="297" t="s">
        <v>184</v>
      </c>
      <c r="D27" s="175" t="s">
        <v>163</v>
      </c>
      <c r="E27" s="214">
        <v>620</v>
      </c>
      <c r="F27" s="282"/>
      <c r="G27" s="274"/>
      <c r="H27" s="275"/>
      <c r="I27" s="272"/>
      <c r="J27" s="56"/>
      <c r="K27" s="267"/>
      <c r="L27" s="267"/>
      <c r="M27" s="267"/>
      <c r="N27" s="267"/>
      <c r="O27" s="267"/>
      <c r="P27" s="267"/>
    </row>
    <row r="28" spans="1:16" s="67" customFormat="1">
      <c r="A28" s="138"/>
      <c r="B28" s="232"/>
      <c r="C28" s="297" t="s">
        <v>264</v>
      </c>
      <c r="D28" s="213" t="s">
        <v>163</v>
      </c>
      <c r="E28" s="267">
        <v>620</v>
      </c>
      <c r="F28" s="269"/>
      <c r="G28" s="276"/>
      <c r="H28" s="267"/>
      <c r="I28" s="267"/>
      <c r="J28" s="56"/>
      <c r="K28" s="267"/>
      <c r="L28" s="267"/>
      <c r="M28" s="267"/>
      <c r="N28" s="267"/>
      <c r="O28" s="267"/>
      <c r="P28" s="267"/>
    </row>
    <row r="29" spans="1:16" s="67" customFormat="1">
      <c r="A29" s="138"/>
      <c r="B29" s="232"/>
      <c r="C29" s="297" t="s">
        <v>265</v>
      </c>
      <c r="D29" s="213" t="s">
        <v>150</v>
      </c>
      <c r="E29" s="267">
        <v>1</v>
      </c>
      <c r="F29" s="269"/>
      <c r="G29" s="269"/>
      <c r="H29" s="267"/>
      <c r="I29" s="267"/>
      <c r="J29" s="56"/>
      <c r="K29" s="267"/>
      <c r="L29" s="267"/>
      <c r="M29" s="267"/>
      <c r="N29" s="267"/>
      <c r="O29" s="267"/>
      <c r="P29" s="267"/>
    </row>
    <row r="30" spans="1:16" s="67" customFormat="1">
      <c r="A30" s="138" t="s">
        <v>210</v>
      </c>
      <c r="B30" s="232" t="s">
        <v>45</v>
      </c>
      <c r="C30" s="297" t="s">
        <v>205</v>
      </c>
      <c r="D30" s="213" t="s">
        <v>163</v>
      </c>
      <c r="E30" s="267">
        <v>450</v>
      </c>
      <c r="F30" s="269"/>
      <c r="G30" s="269"/>
      <c r="H30" s="267"/>
      <c r="I30" s="267"/>
      <c r="J30" s="56"/>
      <c r="K30" s="267"/>
      <c r="L30" s="267"/>
      <c r="M30" s="267"/>
      <c r="N30" s="267"/>
      <c r="O30" s="267"/>
      <c r="P30" s="267"/>
    </row>
    <row r="31" spans="1:16" s="67" customFormat="1">
      <c r="A31" s="138"/>
      <c r="B31" s="232"/>
      <c r="C31" s="297" t="s">
        <v>338</v>
      </c>
      <c r="D31" s="213" t="s">
        <v>163</v>
      </c>
      <c r="E31" s="267">
        <f>E30*1.1</f>
        <v>495</v>
      </c>
      <c r="F31" s="269"/>
      <c r="G31" s="269"/>
      <c r="H31" s="267"/>
      <c r="I31" s="267"/>
      <c r="J31" s="56"/>
      <c r="K31" s="267"/>
      <c r="L31" s="267"/>
      <c r="M31" s="267"/>
      <c r="N31" s="267"/>
      <c r="O31" s="267"/>
      <c r="P31" s="267"/>
    </row>
    <row r="32" spans="1:16" s="67" customFormat="1">
      <c r="A32" s="138"/>
      <c r="B32" s="232"/>
      <c r="C32" s="297" t="s">
        <v>339</v>
      </c>
      <c r="D32" s="213" t="s">
        <v>163</v>
      </c>
      <c r="E32" s="267">
        <f>SUM(E30)*1.1</f>
        <v>495</v>
      </c>
      <c r="F32" s="269"/>
      <c r="G32" s="269"/>
      <c r="H32" s="267"/>
      <c r="I32" s="267"/>
      <c r="J32" s="56"/>
      <c r="K32" s="267"/>
      <c r="L32" s="267"/>
      <c r="M32" s="267"/>
      <c r="N32" s="267"/>
      <c r="O32" s="267"/>
      <c r="P32" s="267"/>
    </row>
    <row r="33" spans="1:16" s="67" customFormat="1">
      <c r="A33" s="138" t="s">
        <v>220</v>
      </c>
      <c r="B33" s="232" t="s">
        <v>198</v>
      </c>
      <c r="C33" s="299" t="s">
        <v>175</v>
      </c>
      <c r="D33" s="213" t="s">
        <v>39</v>
      </c>
      <c r="E33" s="267">
        <v>101</v>
      </c>
      <c r="F33" s="269"/>
      <c r="G33" s="269"/>
      <c r="H33" s="267"/>
      <c r="I33" s="267"/>
      <c r="J33" s="56"/>
      <c r="K33" s="267"/>
      <c r="L33" s="267"/>
      <c r="M33" s="267"/>
      <c r="N33" s="267"/>
      <c r="O33" s="267"/>
      <c r="P33" s="267"/>
    </row>
    <row r="34" spans="1:16" s="67" customFormat="1">
      <c r="A34" s="138" t="s">
        <v>221</v>
      </c>
      <c r="B34" s="232" t="s">
        <v>198</v>
      </c>
      <c r="C34" s="299" t="s">
        <v>176</v>
      </c>
      <c r="D34" s="213" t="s">
        <v>163</v>
      </c>
      <c r="E34" s="267">
        <v>30.3</v>
      </c>
      <c r="F34" s="269"/>
      <c r="G34" s="269"/>
      <c r="H34" s="267"/>
      <c r="I34" s="267"/>
      <c r="J34" s="56"/>
      <c r="K34" s="267"/>
      <c r="L34" s="267"/>
      <c r="M34" s="267"/>
      <c r="N34" s="267"/>
      <c r="O34" s="267"/>
      <c r="P34" s="267"/>
    </row>
    <row r="35" spans="1:16" s="67" customFormat="1">
      <c r="A35" s="138" t="s">
        <v>222</v>
      </c>
      <c r="B35" s="232" t="s">
        <v>38</v>
      </c>
      <c r="C35" s="301" t="s">
        <v>177</v>
      </c>
      <c r="D35" s="212" t="s">
        <v>163</v>
      </c>
      <c r="E35" s="302">
        <v>67.56</v>
      </c>
      <c r="F35" s="266"/>
      <c r="G35" s="269"/>
      <c r="H35" s="267"/>
      <c r="I35" s="268"/>
      <c r="J35" s="56"/>
      <c r="K35" s="267"/>
      <c r="L35" s="267"/>
      <c r="M35" s="267"/>
      <c r="N35" s="267"/>
      <c r="O35" s="267"/>
      <c r="P35" s="267"/>
    </row>
    <row r="36" spans="1:16" s="67" customFormat="1">
      <c r="A36" s="138"/>
      <c r="B36" s="232"/>
      <c r="C36" s="304" t="s">
        <v>266</v>
      </c>
      <c r="D36" s="212" t="s">
        <v>173</v>
      </c>
      <c r="E36" s="302">
        <v>3</v>
      </c>
      <c r="F36" s="266"/>
      <c r="G36" s="269"/>
      <c r="H36" s="267"/>
      <c r="I36" s="268"/>
      <c r="J36" s="56"/>
      <c r="K36" s="267"/>
      <c r="L36" s="267"/>
      <c r="M36" s="267"/>
      <c r="N36" s="267"/>
      <c r="O36" s="267"/>
      <c r="P36" s="267"/>
    </row>
    <row r="37" spans="1:16" s="67" customFormat="1">
      <c r="A37" s="138"/>
      <c r="B37" s="232"/>
      <c r="C37" s="296" t="s">
        <v>174</v>
      </c>
      <c r="D37" s="212" t="s">
        <v>150</v>
      </c>
      <c r="E37" s="302">
        <v>1</v>
      </c>
      <c r="F37" s="266"/>
      <c r="G37" s="269"/>
      <c r="H37" s="267"/>
      <c r="I37" s="268"/>
      <c r="J37" s="56"/>
      <c r="K37" s="267"/>
      <c r="L37" s="267"/>
      <c r="M37" s="267"/>
      <c r="N37" s="267"/>
      <c r="O37" s="267"/>
      <c r="P37" s="267"/>
    </row>
    <row r="38" spans="1:16" s="67" customFormat="1">
      <c r="A38" s="138" t="s">
        <v>223</v>
      </c>
      <c r="B38" s="232" t="s">
        <v>198</v>
      </c>
      <c r="C38" s="296" t="s">
        <v>178</v>
      </c>
      <c r="D38" s="212" t="s">
        <v>39</v>
      </c>
      <c r="E38" s="302">
        <v>191</v>
      </c>
      <c r="F38" s="266"/>
      <c r="G38" s="269"/>
      <c r="H38" s="267"/>
      <c r="I38" s="268"/>
      <c r="J38" s="56"/>
      <c r="K38" s="267"/>
      <c r="L38" s="267"/>
      <c r="M38" s="267"/>
      <c r="N38" s="267"/>
      <c r="O38" s="267"/>
      <c r="P38" s="267"/>
    </row>
    <row r="39" spans="1:16" s="67" customFormat="1">
      <c r="A39" s="138"/>
      <c r="B39" s="232"/>
      <c r="C39" s="296" t="s">
        <v>343</v>
      </c>
      <c r="D39" s="212" t="s">
        <v>179</v>
      </c>
      <c r="E39" s="302">
        <v>101</v>
      </c>
      <c r="F39" s="266"/>
      <c r="G39" s="269"/>
      <c r="H39" s="267"/>
      <c r="I39" s="268"/>
      <c r="J39" s="56"/>
      <c r="K39" s="267"/>
      <c r="L39" s="267"/>
      <c r="M39" s="267"/>
      <c r="N39" s="267"/>
      <c r="O39" s="267"/>
      <c r="P39" s="267"/>
    </row>
    <row r="40" spans="1:16" s="67" customFormat="1">
      <c r="A40" s="138"/>
      <c r="B40" s="232"/>
      <c r="C40" s="296" t="s">
        <v>344</v>
      </c>
      <c r="D40" s="212" t="s">
        <v>39</v>
      </c>
      <c r="E40" s="302">
        <v>90</v>
      </c>
      <c r="F40" s="266"/>
      <c r="G40" s="269"/>
      <c r="H40" s="267"/>
      <c r="I40" s="268"/>
      <c r="J40" s="56"/>
      <c r="K40" s="267"/>
      <c r="L40" s="267"/>
      <c r="M40" s="267"/>
      <c r="N40" s="267"/>
      <c r="O40" s="267"/>
      <c r="P40" s="267"/>
    </row>
    <row r="41" spans="1:16" s="67" customFormat="1">
      <c r="A41" s="138"/>
      <c r="B41" s="232"/>
      <c r="C41" s="296" t="s">
        <v>88</v>
      </c>
      <c r="D41" s="212" t="s">
        <v>150</v>
      </c>
      <c r="E41" s="302">
        <v>1</v>
      </c>
      <c r="F41" s="266"/>
      <c r="G41" s="269"/>
      <c r="H41" s="267"/>
      <c r="I41" s="268"/>
      <c r="J41" s="56"/>
      <c r="K41" s="267"/>
      <c r="L41" s="267"/>
      <c r="M41" s="267"/>
      <c r="N41" s="267"/>
      <c r="O41" s="267"/>
      <c r="P41" s="267"/>
    </row>
    <row r="42" spans="1:16" s="67" customFormat="1">
      <c r="A42" s="138" t="s">
        <v>224</v>
      </c>
      <c r="B42" s="232" t="s">
        <v>198</v>
      </c>
      <c r="C42" s="297" t="s">
        <v>181</v>
      </c>
      <c r="D42" s="213" t="s">
        <v>180</v>
      </c>
      <c r="E42" s="267">
        <v>3</v>
      </c>
      <c r="F42" s="269"/>
      <c r="G42" s="269"/>
      <c r="H42" s="267"/>
      <c r="I42" s="267"/>
      <c r="J42" s="56"/>
      <c r="K42" s="267"/>
      <c r="L42" s="267"/>
      <c r="M42" s="267"/>
      <c r="N42" s="267"/>
      <c r="O42" s="267"/>
      <c r="P42" s="267"/>
    </row>
    <row r="43" spans="1:16" s="67" customFormat="1">
      <c r="A43" s="331" t="s">
        <v>348</v>
      </c>
      <c r="B43" s="332" t="s">
        <v>198</v>
      </c>
      <c r="C43" s="384" t="s">
        <v>396</v>
      </c>
      <c r="D43" s="333" t="s">
        <v>163</v>
      </c>
      <c r="E43" s="334">
        <v>11.25</v>
      </c>
      <c r="F43" s="335"/>
      <c r="G43" s="335"/>
      <c r="H43" s="334"/>
      <c r="I43" s="334"/>
      <c r="J43" s="336"/>
      <c r="K43" s="334"/>
      <c r="L43" s="334"/>
      <c r="M43" s="334"/>
      <c r="N43" s="334"/>
      <c r="O43" s="334"/>
      <c r="P43" s="334"/>
    </row>
    <row r="44" spans="1:16" s="330" customFormat="1">
      <c r="A44" s="323" t="s">
        <v>388</v>
      </c>
      <c r="B44" s="324" t="s">
        <v>38</v>
      </c>
      <c r="C44" s="385" t="s">
        <v>395</v>
      </c>
      <c r="D44" s="325" t="s">
        <v>180</v>
      </c>
      <c r="E44" s="326">
        <v>3</v>
      </c>
      <c r="F44" s="327"/>
      <c r="G44" s="328"/>
      <c r="H44" s="326"/>
      <c r="I44" s="326"/>
      <c r="J44" s="329"/>
      <c r="K44" s="326"/>
      <c r="L44" s="326"/>
      <c r="M44" s="326"/>
      <c r="N44" s="326"/>
      <c r="O44" s="326"/>
      <c r="P44" s="326"/>
    </row>
    <row r="45" spans="1:16" s="330" customFormat="1">
      <c r="A45" s="337" t="s">
        <v>390</v>
      </c>
      <c r="B45" s="338" t="s">
        <v>198</v>
      </c>
      <c r="C45" s="386" t="s">
        <v>397</v>
      </c>
      <c r="D45" s="339" t="s">
        <v>39</v>
      </c>
      <c r="E45" s="340">
        <v>100</v>
      </c>
      <c r="F45" s="341"/>
      <c r="G45" s="342"/>
      <c r="H45" s="326"/>
      <c r="I45" s="343"/>
      <c r="J45" s="342"/>
      <c r="K45" s="342"/>
      <c r="L45" s="326"/>
      <c r="M45" s="326"/>
      <c r="N45" s="326"/>
      <c r="O45" s="326"/>
      <c r="P45" s="326"/>
    </row>
    <row r="46" spans="1:16" s="67" customFormat="1">
      <c r="A46" s="138" t="s">
        <v>398</v>
      </c>
      <c r="B46" s="232" t="s">
        <v>198</v>
      </c>
      <c r="C46" s="297" t="s">
        <v>349</v>
      </c>
      <c r="D46" s="213" t="s">
        <v>180</v>
      </c>
      <c r="E46" s="267">
        <v>9</v>
      </c>
      <c r="F46" s="269"/>
      <c r="G46" s="269"/>
      <c r="H46" s="267"/>
      <c r="I46" s="267"/>
      <c r="J46" s="56"/>
      <c r="K46" s="267"/>
      <c r="L46" s="267"/>
      <c r="M46" s="267"/>
      <c r="N46" s="267"/>
      <c r="O46" s="267"/>
      <c r="P46" s="267"/>
    </row>
    <row r="47" spans="1:16" s="67" customFormat="1">
      <c r="A47" s="138"/>
      <c r="B47" s="232"/>
      <c r="C47" s="224" t="s">
        <v>195</v>
      </c>
      <c r="D47" s="217"/>
      <c r="E47" s="225">
        <v>1</v>
      </c>
      <c r="F47" s="277"/>
      <c r="G47" s="278"/>
      <c r="H47" s="218"/>
      <c r="I47" s="218"/>
      <c r="J47" s="218"/>
      <c r="K47" s="267"/>
      <c r="L47" s="267"/>
      <c r="M47" s="267"/>
      <c r="N47" s="267"/>
      <c r="O47" s="267"/>
      <c r="P47" s="267"/>
    </row>
    <row r="48" spans="1:16" s="67" customFormat="1">
      <c r="A48" s="138" t="s">
        <v>78</v>
      </c>
      <c r="B48" s="232" t="s">
        <v>219</v>
      </c>
      <c r="C48" s="219" t="s">
        <v>186</v>
      </c>
      <c r="D48" s="220" t="s">
        <v>163</v>
      </c>
      <c r="E48" s="235">
        <v>12</v>
      </c>
      <c r="F48" s="278"/>
      <c r="G48" s="278"/>
      <c r="H48" s="218"/>
      <c r="I48" s="218"/>
      <c r="J48" s="218"/>
      <c r="K48" s="267"/>
      <c r="L48" s="267"/>
      <c r="M48" s="267"/>
      <c r="N48" s="267"/>
      <c r="O48" s="267"/>
      <c r="P48" s="267"/>
    </row>
    <row r="49" spans="1:16" s="67" customFormat="1" ht="25.5">
      <c r="A49" s="138" t="s">
        <v>79</v>
      </c>
      <c r="B49" s="232" t="s">
        <v>219</v>
      </c>
      <c r="C49" s="221" t="s">
        <v>187</v>
      </c>
      <c r="D49" s="222" t="s">
        <v>163</v>
      </c>
      <c r="E49" s="214">
        <f>E48*1</f>
        <v>12</v>
      </c>
      <c r="F49" s="279"/>
      <c r="G49" s="278"/>
      <c r="H49" s="218"/>
      <c r="I49" s="218"/>
      <c r="J49" s="218"/>
      <c r="K49" s="267"/>
      <c r="L49" s="267"/>
      <c r="M49" s="267"/>
      <c r="N49" s="267"/>
      <c r="O49" s="267"/>
      <c r="P49" s="267"/>
    </row>
    <row r="50" spans="1:16" s="67" customFormat="1">
      <c r="A50" s="138"/>
      <c r="B50" s="232"/>
      <c r="C50" s="221" t="s">
        <v>340</v>
      </c>
      <c r="D50" s="222" t="s">
        <v>37</v>
      </c>
      <c r="E50" s="214">
        <f>E49*1.8</f>
        <v>21.6</v>
      </c>
      <c r="F50" s="279"/>
      <c r="G50" s="278"/>
      <c r="H50" s="218"/>
      <c r="I50" s="218"/>
      <c r="J50" s="218"/>
      <c r="K50" s="267"/>
      <c r="L50" s="267"/>
      <c r="M50" s="267"/>
      <c r="N50" s="267"/>
      <c r="O50" s="267"/>
      <c r="P50" s="267"/>
    </row>
    <row r="51" spans="1:16" s="67" customFormat="1" ht="25.5">
      <c r="A51" s="138" t="s">
        <v>196</v>
      </c>
      <c r="B51" s="232" t="s">
        <v>219</v>
      </c>
      <c r="C51" s="221" t="s">
        <v>188</v>
      </c>
      <c r="D51" s="222" t="s">
        <v>163</v>
      </c>
      <c r="E51" s="214">
        <f>E49*1</f>
        <v>12</v>
      </c>
      <c r="F51" s="279"/>
      <c r="G51" s="278"/>
      <c r="H51" s="218"/>
      <c r="I51" s="218"/>
      <c r="J51" s="218"/>
      <c r="K51" s="267"/>
      <c r="L51" s="267"/>
      <c r="M51" s="267"/>
      <c r="N51" s="267"/>
      <c r="O51" s="267"/>
      <c r="P51" s="267"/>
    </row>
    <row r="52" spans="1:16" s="67" customFormat="1">
      <c r="A52" s="138"/>
      <c r="B52" s="232"/>
      <c r="C52" s="221" t="s">
        <v>341</v>
      </c>
      <c r="D52" s="222" t="s">
        <v>37</v>
      </c>
      <c r="E52" s="214">
        <f>E51*0.8</f>
        <v>9.6</v>
      </c>
      <c r="F52" s="279"/>
      <c r="G52" s="278"/>
      <c r="H52" s="218"/>
      <c r="I52" s="218"/>
      <c r="J52" s="218"/>
      <c r="K52" s="267"/>
      <c r="L52" s="267"/>
      <c r="M52" s="267"/>
      <c r="N52" s="267"/>
      <c r="O52" s="267"/>
      <c r="P52" s="267"/>
    </row>
    <row r="53" spans="1:16" s="67" customFormat="1">
      <c r="A53" s="138" t="s">
        <v>197</v>
      </c>
      <c r="B53" s="232" t="s">
        <v>219</v>
      </c>
      <c r="C53" s="221" t="s">
        <v>189</v>
      </c>
      <c r="D53" s="222" t="s">
        <v>163</v>
      </c>
      <c r="E53" s="214">
        <f>E51</f>
        <v>12</v>
      </c>
      <c r="F53" s="279"/>
      <c r="G53" s="278"/>
      <c r="H53" s="218"/>
      <c r="I53" s="218"/>
      <c r="J53" s="218"/>
      <c r="K53" s="267"/>
      <c r="L53" s="267"/>
      <c r="M53" s="267"/>
      <c r="N53" s="267"/>
      <c r="O53" s="267"/>
      <c r="P53" s="267"/>
    </row>
    <row r="54" spans="1:16" s="67" customFormat="1">
      <c r="A54" s="138"/>
      <c r="B54" s="232"/>
      <c r="C54" s="237" t="s">
        <v>272</v>
      </c>
      <c r="D54" s="222" t="s">
        <v>163</v>
      </c>
      <c r="E54" s="214">
        <f>E53*1.2</f>
        <v>14.4</v>
      </c>
      <c r="F54" s="279"/>
      <c r="G54" s="278"/>
      <c r="H54" s="218"/>
      <c r="I54" s="218"/>
      <c r="J54" s="218"/>
      <c r="K54" s="267"/>
      <c r="L54" s="267"/>
      <c r="M54" s="267"/>
      <c r="N54" s="267"/>
      <c r="O54" s="267"/>
      <c r="P54" s="267"/>
    </row>
    <row r="55" spans="1:16" s="67" customFormat="1">
      <c r="A55" s="138"/>
      <c r="B55" s="232"/>
      <c r="C55" s="237" t="s">
        <v>270</v>
      </c>
      <c r="D55" s="222" t="s">
        <v>37</v>
      </c>
      <c r="E55" s="214">
        <f>E53*5</f>
        <v>60</v>
      </c>
      <c r="F55" s="279"/>
      <c r="G55" s="278"/>
      <c r="H55" s="218"/>
      <c r="I55" s="218"/>
      <c r="J55" s="218"/>
      <c r="K55" s="267"/>
      <c r="L55" s="267"/>
      <c r="M55" s="267"/>
      <c r="N55" s="267"/>
      <c r="O55" s="267"/>
      <c r="P55" s="267"/>
    </row>
    <row r="56" spans="1:16" s="67" customFormat="1">
      <c r="A56" s="138"/>
      <c r="B56" s="232"/>
      <c r="C56" s="221" t="s">
        <v>190</v>
      </c>
      <c r="D56" s="222" t="s">
        <v>191</v>
      </c>
      <c r="E56" s="214">
        <v>18</v>
      </c>
      <c r="F56" s="279"/>
      <c r="G56" s="278"/>
      <c r="H56" s="218"/>
      <c r="I56" s="218"/>
      <c r="J56" s="218"/>
      <c r="K56" s="267"/>
      <c r="L56" s="267"/>
      <c r="M56" s="267"/>
      <c r="N56" s="267"/>
      <c r="O56" s="267"/>
      <c r="P56" s="267"/>
    </row>
    <row r="57" spans="1:16" s="67" customFormat="1">
      <c r="A57" s="138" t="s">
        <v>206</v>
      </c>
      <c r="B57" s="232" t="s">
        <v>219</v>
      </c>
      <c r="C57" s="221" t="s">
        <v>192</v>
      </c>
      <c r="D57" s="222" t="s">
        <v>163</v>
      </c>
      <c r="E57" s="214">
        <f>E48</f>
        <v>12</v>
      </c>
      <c r="F57" s="279"/>
      <c r="G57" s="278"/>
      <c r="H57" s="218"/>
      <c r="I57" s="218"/>
      <c r="J57" s="218"/>
      <c r="K57" s="267"/>
      <c r="L57" s="267"/>
      <c r="M57" s="267"/>
      <c r="N57" s="267"/>
      <c r="O57" s="267"/>
      <c r="P57" s="267"/>
    </row>
    <row r="58" spans="1:16" s="67" customFormat="1">
      <c r="A58" s="138"/>
      <c r="B58" s="232"/>
      <c r="C58" s="237" t="s">
        <v>331</v>
      </c>
      <c r="D58" s="222" t="s">
        <v>37</v>
      </c>
      <c r="E58" s="214">
        <f>E57*4</f>
        <v>48</v>
      </c>
      <c r="F58" s="279"/>
      <c r="G58" s="278"/>
      <c r="H58" s="218"/>
      <c r="I58" s="218"/>
      <c r="J58" s="218"/>
      <c r="K58" s="267"/>
      <c r="L58" s="267"/>
      <c r="M58" s="267"/>
      <c r="N58" s="267"/>
      <c r="O58" s="267"/>
      <c r="P58" s="267"/>
    </row>
    <row r="59" spans="1:16" s="67" customFormat="1">
      <c r="A59" s="138" t="s">
        <v>207</v>
      </c>
      <c r="B59" s="232" t="s">
        <v>219</v>
      </c>
      <c r="C59" s="226" t="s">
        <v>193</v>
      </c>
      <c r="D59" s="227" t="s">
        <v>163</v>
      </c>
      <c r="E59" s="236">
        <f>E57</f>
        <v>12</v>
      </c>
      <c r="F59" s="280"/>
      <c r="G59" s="281"/>
      <c r="H59" s="228"/>
      <c r="I59" s="228"/>
      <c r="J59" s="218"/>
      <c r="K59" s="267"/>
      <c r="L59" s="267"/>
      <c r="M59" s="267"/>
      <c r="N59" s="267"/>
      <c r="O59" s="267"/>
      <c r="P59" s="267"/>
    </row>
    <row r="60" spans="1:16" s="67" customFormat="1">
      <c r="A60" s="138"/>
      <c r="B60" s="232"/>
      <c r="C60" s="237" t="s">
        <v>275</v>
      </c>
      <c r="D60" s="143" t="s">
        <v>37</v>
      </c>
      <c r="E60" s="56">
        <f>E59*0.18</f>
        <v>2.16</v>
      </c>
      <c r="F60" s="149"/>
      <c r="G60" s="257"/>
      <c r="H60" s="91"/>
      <c r="I60" s="91"/>
      <c r="J60" s="218"/>
      <c r="K60" s="267"/>
      <c r="L60" s="267"/>
      <c r="M60" s="267"/>
      <c r="N60" s="267"/>
      <c r="O60" s="267"/>
      <c r="P60" s="267"/>
    </row>
    <row r="61" spans="1:16" s="67" customFormat="1">
      <c r="A61" s="138"/>
      <c r="B61" s="232"/>
      <c r="C61" s="237" t="s">
        <v>342</v>
      </c>
      <c r="D61" s="143" t="s">
        <v>37</v>
      </c>
      <c r="E61" s="56">
        <f>E59*0.3</f>
        <v>3.6</v>
      </c>
      <c r="F61" s="149"/>
      <c r="G61" s="257"/>
      <c r="H61" s="91"/>
      <c r="I61" s="91"/>
      <c r="J61" s="218"/>
      <c r="K61" s="267"/>
      <c r="L61" s="267"/>
      <c r="M61" s="267"/>
      <c r="N61" s="267"/>
      <c r="O61" s="267"/>
      <c r="P61" s="267"/>
    </row>
    <row r="62" spans="1:16" s="67" customFormat="1">
      <c r="A62" s="138" t="s">
        <v>208</v>
      </c>
      <c r="B62" s="232" t="s">
        <v>45</v>
      </c>
      <c r="C62" s="237" t="s">
        <v>216</v>
      </c>
      <c r="D62" s="143" t="s">
        <v>163</v>
      </c>
      <c r="E62" s="56">
        <f>E59</f>
        <v>12</v>
      </c>
      <c r="F62" s="149"/>
      <c r="G62" s="91"/>
      <c r="H62" s="260"/>
      <c r="I62" s="260"/>
      <c r="J62" s="218"/>
      <c r="K62" s="267"/>
      <c r="L62" s="267"/>
      <c r="M62" s="267"/>
      <c r="N62" s="267"/>
      <c r="O62" s="267"/>
      <c r="P62" s="267"/>
    </row>
    <row r="63" spans="1:16" s="67" customFormat="1">
      <c r="A63" s="138"/>
      <c r="B63" s="232"/>
      <c r="C63" s="237" t="s">
        <v>327</v>
      </c>
      <c r="D63" s="143" t="s">
        <v>37</v>
      </c>
      <c r="E63" s="56">
        <f>SUM(E62)*3</f>
        <v>36</v>
      </c>
      <c r="F63" s="149"/>
      <c r="G63" s="257"/>
      <c r="H63" s="260"/>
      <c r="I63" s="260"/>
      <c r="J63" s="218"/>
      <c r="K63" s="267"/>
      <c r="L63" s="267"/>
      <c r="M63" s="267"/>
      <c r="N63" s="267"/>
      <c r="O63" s="267"/>
      <c r="P63" s="267"/>
    </row>
    <row r="64" spans="1:16" s="67" customFormat="1">
      <c r="A64" s="138" t="s">
        <v>209</v>
      </c>
      <c r="B64" s="232" t="s">
        <v>198</v>
      </c>
      <c r="C64" s="229" t="s">
        <v>218</v>
      </c>
      <c r="D64" s="230" t="s">
        <v>163</v>
      </c>
      <c r="E64" s="238">
        <f>E48</f>
        <v>12</v>
      </c>
      <c r="F64" s="277"/>
      <c r="G64" s="277"/>
      <c r="H64" s="231"/>
      <c r="I64" s="231"/>
      <c r="J64" s="218"/>
      <c r="K64" s="267"/>
      <c r="L64" s="267"/>
      <c r="M64" s="267"/>
      <c r="N64" s="267"/>
      <c r="O64" s="267"/>
      <c r="P64" s="267"/>
    </row>
    <row r="65" spans="1:16" s="67" customFormat="1">
      <c r="A65" s="138"/>
      <c r="B65" s="232"/>
      <c r="C65" s="219" t="s">
        <v>345</v>
      </c>
      <c r="D65" s="220" t="s">
        <v>163</v>
      </c>
      <c r="E65" s="235">
        <f>E64*1.2</f>
        <v>14.4</v>
      </c>
      <c r="F65" s="278"/>
      <c r="G65" s="278"/>
      <c r="H65" s="218"/>
      <c r="I65" s="218"/>
      <c r="J65" s="218"/>
      <c r="K65" s="267"/>
      <c r="L65" s="267"/>
      <c r="M65" s="267"/>
      <c r="N65" s="267"/>
      <c r="O65" s="267"/>
      <c r="P65" s="267"/>
    </row>
    <row r="66" spans="1:16" s="67" customFormat="1">
      <c r="A66" s="138"/>
      <c r="B66" s="232"/>
      <c r="C66" s="219" t="s">
        <v>267</v>
      </c>
      <c r="D66" s="220" t="s">
        <v>173</v>
      </c>
      <c r="E66" s="235">
        <v>0.05</v>
      </c>
      <c r="F66" s="278"/>
      <c r="G66" s="278"/>
      <c r="H66" s="218"/>
      <c r="I66" s="218"/>
      <c r="J66" s="218"/>
      <c r="K66" s="267"/>
      <c r="L66" s="267"/>
      <c r="M66" s="267"/>
      <c r="N66" s="267"/>
      <c r="O66" s="267"/>
      <c r="P66" s="267"/>
    </row>
    <row r="67" spans="1:16" s="67" customFormat="1">
      <c r="A67" s="138"/>
      <c r="B67" s="232"/>
      <c r="C67" s="219" t="s">
        <v>347</v>
      </c>
      <c r="D67" s="220" t="s">
        <v>163</v>
      </c>
      <c r="E67" s="235">
        <f>SUM(E64)*1.2</f>
        <v>14.4</v>
      </c>
      <c r="F67" s="278"/>
      <c r="G67" s="278"/>
      <c r="H67" s="218"/>
      <c r="I67" s="218"/>
      <c r="J67" s="218"/>
      <c r="K67" s="267"/>
      <c r="L67" s="267"/>
      <c r="M67" s="267"/>
      <c r="N67" s="267"/>
      <c r="O67" s="267"/>
      <c r="P67" s="267"/>
    </row>
    <row r="68" spans="1:16" s="67" customFormat="1">
      <c r="A68" s="138"/>
      <c r="B68" s="232"/>
      <c r="C68" s="219" t="s">
        <v>88</v>
      </c>
      <c r="D68" s="220" t="s">
        <v>18</v>
      </c>
      <c r="E68" s="235">
        <v>1</v>
      </c>
      <c r="F68" s="278"/>
      <c r="G68" s="278"/>
      <c r="H68" s="218"/>
      <c r="I68" s="218"/>
      <c r="J68" s="218"/>
      <c r="K68" s="267"/>
      <c r="L68" s="267"/>
      <c r="M68" s="267"/>
      <c r="N68" s="267"/>
      <c r="O68" s="267"/>
      <c r="P68" s="267"/>
    </row>
    <row r="69" spans="1:16" s="67" customFormat="1">
      <c r="A69" s="138" t="s">
        <v>210</v>
      </c>
      <c r="B69" s="232" t="s">
        <v>198</v>
      </c>
      <c r="C69" s="223" t="s">
        <v>194</v>
      </c>
      <c r="D69" s="222" t="s">
        <v>191</v>
      </c>
      <c r="E69" s="214">
        <v>9</v>
      </c>
      <c r="F69" s="278"/>
      <c r="G69" s="278"/>
      <c r="H69" s="218"/>
      <c r="I69" s="218"/>
      <c r="J69" s="218"/>
      <c r="K69" s="267"/>
      <c r="L69" s="267"/>
      <c r="M69" s="267"/>
      <c r="N69" s="267"/>
      <c r="O69" s="267"/>
      <c r="P69" s="267"/>
    </row>
    <row r="70" spans="1:16" s="67" customFormat="1" ht="13.5" thickBot="1">
      <c r="A70" s="138" t="s">
        <v>220</v>
      </c>
      <c r="B70" s="232" t="s">
        <v>198</v>
      </c>
      <c r="C70" s="211" t="s">
        <v>346</v>
      </c>
      <c r="D70" s="212" t="s">
        <v>39</v>
      </c>
      <c r="E70" s="302">
        <v>9</v>
      </c>
      <c r="F70" s="266"/>
      <c r="G70" s="269"/>
      <c r="H70" s="267"/>
      <c r="I70" s="268"/>
      <c r="J70" s="56"/>
      <c r="K70" s="267"/>
      <c r="L70" s="267"/>
      <c r="M70" s="267"/>
      <c r="N70" s="267"/>
      <c r="O70" s="267"/>
      <c r="P70" s="267"/>
    </row>
    <row r="71" spans="1:16" s="98" customFormat="1" ht="13.5" thickBot="1">
      <c r="A71" s="92"/>
      <c r="B71" s="4"/>
      <c r="C71" s="93" t="s">
        <v>28</v>
      </c>
      <c r="D71" s="94"/>
      <c r="E71" s="95"/>
      <c r="F71" s="96"/>
      <c r="G71" s="96"/>
      <c r="H71" s="96"/>
      <c r="I71" s="96"/>
      <c r="J71" s="96"/>
      <c r="K71" s="96"/>
      <c r="L71" s="97">
        <f>SUM(L15:L70)</f>
        <v>0</v>
      </c>
      <c r="M71" s="262">
        <f>SUM(M15:M70)</f>
        <v>0</v>
      </c>
      <c r="N71" s="262">
        <f>SUM(N15:N70)</f>
        <v>0</v>
      </c>
      <c r="O71" s="262">
        <f>SUM(O15:O70)</f>
        <v>0</v>
      </c>
      <c r="P71" s="262">
        <f>SUM(P15:P70)</f>
        <v>0</v>
      </c>
    </row>
    <row r="72" spans="1:16">
      <c r="H72" s="58"/>
      <c r="I72" s="58"/>
      <c r="J72" s="100"/>
      <c r="K72" s="100" t="s">
        <v>29</v>
      </c>
      <c r="L72" s="101"/>
      <c r="M72" s="80"/>
      <c r="N72" s="80">
        <f>ROUND(N71*L72,2)</f>
        <v>0</v>
      </c>
      <c r="O72" s="80"/>
      <c r="P72" s="263">
        <f>N72</f>
        <v>0</v>
      </c>
    </row>
    <row r="73" spans="1:16">
      <c r="A73" s="104"/>
      <c r="B73" s="104"/>
      <c r="C73" s="104"/>
      <c r="J73" s="105"/>
      <c r="K73" s="105"/>
      <c r="L73" s="105" t="s">
        <v>89</v>
      </c>
      <c r="M73" s="264">
        <f>M72+M71</f>
        <v>0</v>
      </c>
      <c r="N73" s="264">
        <f>N72+N71</f>
        <v>0</v>
      </c>
      <c r="O73" s="264">
        <f>O72+O71</f>
        <v>0</v>
      </c>
      <c r="P73" s="265">
        <f>P72+P71</f>
        <v>0</v>
      </c>
    </row>
    <row r="74" spans="1:16">
      <c r="N74" s="78"/>
      <c r="O74" s="78"/>
      <c r="P74" s="126"/>
    </row>
    <row r="75" spans="1:16" s="53" customFormat="1">
      <c r="A75" s="107"/>
      <c r="B75" s="108"/>
      <c r="C75" s="107"/>
      <c r="D75" s="107"/>
      <c r="E75" s="109"/>
      <c r="F75" s="110"/>
      <c r="G75" s="110"/>
      <c r="H75" s="110"/>
    </row>
    <row r="76" spans="1:16" s="53" customFormat="1">
      <c r="A76" s="111"/>
      <c r="B76" s="112"/>
      <c r="C76" s="113"/>
      <c r="P76" s="129"/>
    </row>
    <row r="77" spans="1:16" s="53" customFormat="1">
      <c r="B77" s="113" t="s">
        <v>30</v>
      </c>
      <c r="C77" s="114"/>
      <c r="D77" s="89">
        <f>Kopsavilkums_Nr.1!E36</f>
        <v>0</v>
      </c>
      <c r="E77" s="115"/>
      <c r="J77" s="53" t="s">
        <v>31</v>
      </c>
      <c r="K77" s="116"/>
      <c r="L77" s="116"/>
      <c r="M77" s="116"/>
      <c r="N77" s="89">
        <f>Kopsavilkums_Nr.1!E41</f>
        <v>0</v>
      </c>
    </row>
    <row r="78" spans="1:16" s="53" customFormat="1">
      <c r="C78" s="110" t="s">
        <v>32</v>
      </c>
      <c r="D78" s="117"/>
      <c r="L78" s="113" t="s">
        <v>32</v>
      </c>
      <c r="N78" s="89">
        <f>'Būvlaukums 1-1'!N36</f>
        <v>0</v>
      </c>
    </row>
  </sheetData>
  <mergeCells count="10">
    <mergeCell ref="D11:D13"/>
    <mergeCell ref="E11:E13"/>
    <mergeCell ref="F11:K12"/>
    <mergeCell ref="A1:P1"/>
    <mergeCell ref="A2:P2"/>
    <mergeCell ref="N8:O8"/>
    <mergeCell ref="L11:P12"/>
    <mergeCell ref="A11:A13"/>
    <mergeCell ref="B11:B13"/>
    <mergeCell ref="C11:C13"/>
  </mergeCells>
  <phoneticPr fontId="36" type="noConversion"/>
  <printOptions horizontalCentered="1"/>
  <pageMargins left="0.19685039370078741" right="0.23622047244094491" top="0.78740157480314965" bottom="0.19685039370078741" header="0.19685039370078741" footer="0.19685039370078741"/>
  <pageSetup paperSize="9" scale="85" orientation="landscape" r:id="rId1"/>
  <headerFooter alignWithMargins="0"/>
  <ignoredErrors>
    <ignoredError sqref="A14:A19 B14 A22 A47:A56 A24:A4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showZeros="0" workbookViewId="0">
      <selection activeCell="M80" sqref="M80"/>
    </sheetView>
  </sheetViews>
  <sheetFormatPr defaultRowHeight="12.75"/>
  <cols>
    <col min="1" max="1" width="3.28515625" style="99" customWidth="1"/>
    <col min="2" max="2" width="7.42578125" style="99" customWidth="1"/>
    <col min="3" max="3" width="53.85546875" style="69" customWidth="1"/>
    <col min="4" max="4" width="5.140625" style="70" customWidth="1"/>
    <col min="5" max="5" width="6.85546875" style="71" customWidth="1"/>
    <col min="6" max="6" width="5.42578125" style="70" customWidth="1"/>
    <col min="7" max="7" width="8" style="70" customWidth="1"/>
    <col min="8" max="8" width="7.85546875" style="70" customWidth="1"/>
    <col min="9" max="9" width="7.28515625" style="70" customWidth="1"/>
    <col min="10" max="10" width="7.42578125" style="70" customWidth="1"/>
    <col min="11" max="11" width="7.28515625" style="70" customWidth="1"/>
    <col min="12" max="12" width="8.85546875" style="70" customWidth="1"/>
    <col min="13" max="13" width="8.42578125" style="70" customWidth="1"/>
    <col min="14" max="14" width="10" style="70" customWidth="1"/>
    <col min="15" max="15" width="8.28515625" style="70" customWidth="1"/>
    <col min="16" max="16" width="9.42578125" style="70" customWidth="1"/>
    <col min="17" max="17" width="8.85546875" style="59" customWidth="1"/>
    <col min="18" max="19" width="10.85546875" style="59" customWidth="1"/>
    <col min="20" max="256" width="11.42578125" style="59" customWidth="1"/>
    <col min="257" max="16384" width="9.140625" style="59"/>
  </cols>
  <sheetData>
    <row r="1" spans="1:16">
      <c r="A1" s="418" t="s">
        <v>259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</row>
    <row r="2" spans="1:16">
      <c r="A2" s="419" t="s">
        <v>92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</row>
    <row r="3" spans="1:16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16" s="61" customFormat="1">
      <c r="A4" s="61" t="str">
        <f>Kopsavilkums_Nr.1!A4</f>
        <v>Būves nosaukums:  Daudzdzīvokļu ēka</v>
      </c>
      <c r="B4" s="62"/>
      <c r="C4" s="62"/>
      <c r="D4" s="62"/>
      <c r="E4" s="63"/>
      <c r="F4" s="63"/>
      <c r="G4" s="63"/>
      <c r="H4" s="63"/>
      <c r="I4" s="63"/>
      <c r="J4" s="63"/>
      <c r="K4" s="64"/>
      <c r="L4" s="64"/>
      <c r="M4" s="64"/>
      <c r="N4" s="64"/>
      <c r="O4" s="64"/>
      <c r="P4" s="64"/>
    </row>
    <row r="5" spans="1:16" s="61" customFormat="1">
      <c r="A5" s="61" t="str">
        <f>Kopsavilkums_Nr.1!A5</f>
        <v>Objekta nosaukums: Energoefektivitātes paaugstināšana dzīvojamai mājai</v>
      </c>
      <c r="E5" s="65"/>
      <c r="F5" s="65"/>
      <c r="G5" s="65"/>
      <c r="H5" s="65"/>
      <c r="I5" s="65"/>
      <c r="J5" s="65"/>
      <c r="K5" s="64"/>
      <c r="L5" s="64"/>
      <c r="M5" s="64"/>
      <c r="N5" s="64"/>
      <c r="O5" s="64"/>
      <c r="P5" s="64"/>
    </row>
    <row r="6" spans="1:16" s="61" customFormat="1">
      <c r="A6" s="61" t="str">
        <f>Kopsavilkums_Nr.1!A6</f>
        <v>Objekta adrese:  Lāčplēša iela 17, Jelgava, LV-3002, KAD.NR.09000270187001</v>
      </c>
      <c r="E6" s="65"/>
      <c r="F6" s="65"/>
      <c r="G6" s="65"/>
      <c r="H6" s="65"/>
      <c r="I6" s="65"/>
      <c r="J6" s="65"/>
      <c r="K6" s="64"/>
      <c r="L6" s="64"/>
      <c r="M6" s="64"/>
      <c r="N6" s="64"/>
      <c r="O6" s="64"/>
      <c r="P6" s="64"/>
    </row>
    <row r="7" spans="1:16" s="67" customFormat="1">
      <c r="A7" s="67" t="str">
        <f>'Būvlaukums 1-1'!A7:G7</f>
        <v>Tāme sastādīta 2018.gada tirgus cenās, pamatojoties uz Inventrizācijas lietu, Tehniskās apsekošanas atzinuma un Energosertifikātu</v>
      </c>
      <c r="H7" s="254"/>
      <c r="I7" s="58"/>
      <c r="J7" s="58"/>
      <c r="K7" s="58"/>
      <c r="L7" s="58"/>
      <c r="M7" s="58"/>
      <c r="N7" s="58"/>
      <c r="O7" s="58"/>
      <c r="P7" s="58"/>
    </row>
    <row r="8" spans="1:16">
      <c r="A8" s="68"/>
      <c r="B8" s="68"/>
      <c r="F8" s="72"/>
      <c r="K8" s="58"/>
      <c r="L8" s="66" t="s">
        <v>86</v>
      </c>
      <c r="M8" s="58"/>
      <c r="N8" s="420"/>
      <c r="O8" s="420"/>
      <c r="P8" s="58"/>
    </row>
    <row r="9" spans="1:16">
      <c r="A9" s="68"/>
      <c r="B9" s="68"/>
      <c r="F9" s="72"/>
      <c r="L9" s="74">
        <f>Kopsavilkums_Nr.1!E10</f>
        <v>0</v>
      </c>
      <c r="M9" s="75"/>
      <c r="N9" s="73"/>
      <c r="O9" s="75"/>
      <c r="P9" s="75"/>
    </row>
    <row r="10" spans="1:16">
      <c r="A10" s="76"/>
      <c r="B10" s="76"/>
      <c r="C10" s="77"/>
      <c r="L10" s="58"/>
      <c r="M10" s="58"/>
      <c r="N10" s="58"/>
      <c r="O10" s="58"/>
    </row>
    <row r="11" spans="1:16" s="67" customFormat="1" ht="6" customHeight="1" thickBot="1">
      <c r="A11" s="425" t="s">
        <v>20</v>
      </c>
      <c r="B11" s="428" t="s">
        <v>14</v>
      </c>
      <c r="C11" s="407" t="s">
        <v>15</v>
      </c>
      <c r="D11" s="410" t="s">
        <v>21</v>
      </c>
      <c r="E11" s="413" t="s">
        <v>22</v>
      </c>
      <c r="F11" s="416" t="s">
        <v>16</v>
      </c>
      <c r="G11" s="416"/>
      <c r="H11" s="416"/>
      <c r="I11" s="416"/>
      <c r="J11" s="416"/>
      <c r="K11" s="416"/>
      <c r="L11" s="421" t="s">
        <v>17</v>
      </c>
      <c r="M11" s="421"/>
      <c r="N11" s="421"/>
      <c r="O11" s="421"/>
      <c r="P11" s="422"/>
    </row>
    <row r="12" spans="1:16" s="67" customFormat="1" ht="6.75" customHeight="1" thickBot="1">
      <c r="A12" s="426"/>
      <c r="B12" s="429"/>
      <c r="C12" s="408"/>
      <c r="D12" s="411"/>
      <c r="E12" s="414"/>
      <c r="F12" s="417"/>
      <c r="G12" s="417"/>
      <c r="H12" s="417"/>
      <c r="I12" s="417"/>
      <c r="J12" s="417"/>
      <c r="K12" s="417"/>
      <c r="L12" s="423" t="s">
        <v>23</v>
      </c>
      <c r="M12" s="423"/>
      <c r="N12" s="423" t="s">
        <v>24</v>
      </c>
      <c r="O12" s="423"/>
      <c r="P12" s="424" t="s">
        <v>25</v>
      </c>
    </row>
    <row r="13" spans="1:16" s="67" customFormat="1" ht="44.25" customHeight="1">
      <c r="A13" s="427"/>
      <c r="B13" s="430"/>
      <c r="C13" s="409"/>
      <c r="D13" s="412"/>
      <c r="E13" s="415"/>
      <c r="F13" s="139" t="s">
        <v>26</v>
      </c>
      <c r="G13" s="139" t="s">
        <v>80</v>
      </c>
      <c r="H13" s="139" t="s">
        <v>81</v>
      </c>
      <c r="I13" s="139" t="s">
        <v>82</v>
      </c>
      <c r="J13" s="140" t="s">
        <v>83</v>
      </c>
      <c r="K13" s="140" t="s">
        <v>84</v>
      </c>
      <c r="L13" s="141" t="s">
        <v>27</v>
      </c>
      <c r="M13" s="139" t="s">
        <v>81</v>
      </c>
      <c r="N13" s="139" t="s">
        <v>82</v>
      </c>
      <c r="O13" s="140" t="s">
        <v>83</v>
      </c>
      <c r="P13" s="142" t="s">
        <v>85</v>
      </c>
    </row>
    <row r="14" spans="1:16" s="67" customFormat="1">
      <c r="A14" s="81">
        <v>1</v>
      </c>
      <c r="B14" s="138" t="s">
        <v>79</v>
      </c>
      <c r="C14" s="81">
        <f>B14+1</f>
        <v>3</v>
      </c>
      <c r="D14" s="81">
        <f t="shared" ref="D14:P14" si="0">C14+1</f>
        <v>4</v>
      </c>
      <c r="E14" s="81">
        <f t="shared" si="0"/>
        <v>5</v>
      </c>
      <c r="F14" s="81">
        <f t="shared" si="0"/>
        <v>6</v>
      </c>
      <c r="G14" s="81">
        <f t="shared" si="0"/>
        <v>7</v>
      </c>
      <c r="H14" s="81">
        <f t="shared" si="0"/>
        <v>8</v>
      </c>
      <c r="I14" s="81">
        <f t="shared" si="0"/>
        <v>9</v>
      </c>
      <c r="J14" s="81">
        <f t="shared" si="0"/>
        <v>10</v>
      </c>
      <c r="K14" s="81">
        <f t="shared" si="0"/>
        <v>11</v>
      </c>
      <c r="L14" s="81">
        <f t="shared" si="0"/>
        <v>12</v>
      </c>
      <c r="M14" s="81">
        <f t="shared" si="0"/>
        <v>13</v>
      </c>
      <c r="N14" s="81">
        <f t="shared" si="0"/>
        <v>14</v>
      </c>
      <c r="O14" s="81">
        <f t="shared" si="0"/>
        <v>15</v>
      </c>
      <c r="P14" s="81">
        <f t="shared" si="0"/>
        <v>16</v>
      </c>
    </row>
    <row r="15" spans="1:16">
      <c r="A15" s="121">
        <v>0</v>
      </c>
      <c r="B15" s="127"/>
      <c r="C15" s="162" t="s">
        <v>135</v>
      </c>
      <c r="D15" s="54"/>
      <c r="E15" s="128"/>
      <c r="F15" s="263"/>
      <c r="G15" s="263"/>
      <c r="H15" s="263"/>
      <c r="I15" s="263"/>
      <c r="J15" s="263"/>
      <c r="K15" s="260"/>
      <c r="L15" s="283"/>
      <c r="M15" s="260"/>
      <c r="N15" s="260"/>
      <c r="O15" s="260"/>
      <c r="P15" s="260"/>
    </row>
    <row r="16" spans="1:16" s="67" customFormat="1" ht="38.25">
      <c r="A16" s="81">
        <v>1</v>
      </c>
      <c r="B16" s="7" t="s">
        <v>61</v>
      </c>
      <c r="C16" s="144" t="s">
        <v>98</v>
      </c>
      <c r="D16" s="143" t="s">
        <v>35</v>
      </c>
      <c r="E16" s="84">
        <v>1</v>
      </c>
      <c r="F16" s="284"/>
      <c r="G16" s="91"/>
      <c r="H16" s="91"/>
      <c r="I16" s="91"/>
      <c r="J16" s="91"/>
      <c r="K16" s="91"/>
      <c r="L16" s="91"/>
      <c r="M16" s="91"/>
      <c r="N16" s="91"/>
      <c r="O16" s="91"/>
      <c r="P16" s="91"/>
    </row>
    <row r="17" spans="1:16" s="67" customFormat="1">
      <c r="A17" s="81">
        <v>2</v>
      </c>
      <c r="B17" s="7" t="s">
        <v>61</v>
      </c>
      <c r="C17" s="144" t="s">
        <v>95</v>
      </c>
      <c r="D17" s="143" t="s">
        <v>39</v>
      </c>
      <c r="E17" s="84">
        <v>153.93</v>
      </c>
      <c r="F17" s="284"/>
      <c r="G17" s="91"/>
      <c r="H17" s="91"/>
      <c r="I17" s="91"/>
      <c r="J17" s="91"/>
      <c r="K17" s="91"/>
      <c r="L17" s="91"/>
      <c r="M17" s="91"/>
      <c r="N17" s="91"/>
      <c r="O17" s="91"/>
      <c r="P17" s="91"/>
    </row>
    <row r="18" spans="1:16" s="53" customFormat="1" ht="15.75">
      <c r="A18" s="123">
        <f>A17+1</f>
        <v>3</v>
      </c>
      <c r="B18" s="120" t="s">
        <v>46</v>
      </c>
      <c r="C18" s="55" t="s">
        <v>69</v>
      </c>
      <c r="D18" s="305" t="s">
        <v>52</v>
      </c>
      <c r="E18" s="56">
        <v>1070.07</v>
      </c>
      <c r="F18" s="56"/>
      <c r="G18" s="91"/>
      <c r="H18" s="56"/>
      <c r="I18" s="56"/>
      <c r="J18" s="56"/>
      <c r="K18" s="56"/>
      <c r="L18" s="56"/>
      <c r="M18" s="56"/>
      <c r="N18" s="56"/>
      <c r="O18" s="56"/>
      <c r="P18" s="56"/>
    </row>
    <row r="19" spans="1:16" s="53" customFormat="1" ht="15.75">
      <c r="A19" s="305"/>
      <c r="B19" s="7"/>
      <c r="C19" s="55" t="s">
        <v>70</v>
      </c>
      <c r="D19" s="305" t="s">
        <v>53</v>
      </c>
      <c r="E19" s="56">
        <f>E18</f>
        <v>1070.07</v>
      </c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</row>
    <row r="20" spans="1:16" s="53" customFormat="1" ht="15.75">
      <c r="A20" s="305"/>
      <c r="B20" s="7"/>
      <c r="C20" s="55" t="s">
        <v>71</v>
      </c>
      <c r="D20" s="305" t="s">
        <v>53</v>
      </c>
      <c r="E20" s="56">
        <f>E18*1.15</f>
        <v>1230.58</v>
      </c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</row>
    <row r="21" spans="1:16" s="233" customFormat="1" ht="15.75">
      <c r="A21" s="290">
        <v>4</v>
      </c>
      <c r="B21" s="120" t="s">
        <v>77</v>
      </c>
      <c r="C21" s="144" t="s">
        <v>93</v>
      </c>
      <c r="D21" s="83" t="s">
        <v>54</v>
      </c>
      <c r="E21" s="56">
        <v>708.64</v>
      </c>
      <c r="F21" s="247"/>
      <c r="G21" s="91"/>
      <c r="H21" s="56"/>
      <c r="I21" s="91"/>
      <c r="J21" s="91"/>
      <c r="K21" s="91"/>
      <c r="L21" s="91"/>
      <c r="M21" s="91"/>
      <c r="N21" s="91"/>
      <c r="O21" s="91"/>
      <c r="P21" s="91"/>
    </row>
    <row r="22" spans="1:16" s="233" customFormat="1">
      <c r="A22" s="290"/>
      <c r="B22" s="120"/>
      <c r="C22" s="237" t="s">
        <v>273</v>
      </c>
      <c r="D22" s="83" t="s">
        <v>37</v>
      </c>
      <c r="E22" s="56">
        <f>E21*0.2</f>
        <v>141.72999999999999</v>
      </c>
      <c r="F22" s="247"/>
      <c r="G22" s="91"/>
      <c r="H22" s="56"/>
      <c r="I22" s="91"/>
      <c r="J22" s="91"/>
      <c r="K22" s="91"/>
      <c r="L22" s="91"/>
      <c r="M22" s="91"/>
      <c r="N22" s="91"/>
      <c r="O22" s="91"/>
      <c r="P22" s="91"/>
    </row>
    <row r="23" spans="1:16" s="147" customFormat="1" ht="38.25">
      <c r="A23" s="148">
        <v>5</v>
      </c>
      <c r="B23" s="120" t="s">
        <v>77</v>
      </c>
      <c r="C23" s="144" t="s">
        <v>141</v>
      </c>
      <c r="D23" s="143" t="s">
        <v>87</v>
      </c>
      <c r="E23" s="56">
        <f>SUM(E21)</f>
        <v>708.64</v>
      </c>
      <c r="F23" s="149"/>
      <c r="G23" s="91"/>
      <c r="H23" s="56"/>
      <c r="I23" s="91"/>
      <c r="J23" s="91"/>
      <c r="K23" s="91"/>
      <c r="L23" s="91"/>
      <c r="M23" s="91"/>
      <c r="N23" s="91"/>
      <c r="O23" s="91"/>
      <c r="P23" s="91"/>
    </row>
    <row r="24" spans="1:16" s="147" customFormat="1">
      <c r="A24" s="148"/>
      <c r="B24" s="120"/>
      <c r="C24" s="144" t="s">
        <v>88</v>
      </c>
      <c r="D24" s="143" t="s">
        <v>18</v>
      </c>
      <c r="E24" s="56">
        <v>1</v>
      </c>
      <c r="F24" s="149"/>
      <c r="G24" s="91"/>
      <c r="H24" s="56"/>
      <c r="I24" s="91"/>
      <c r="J24" s="91"/>
      <c r="K24" s="91"/>
      <c r="L24" s="91"/>
      <c r="M24" s="91"/>
      <c r="N24" s="91"/>
      <c r="O24" s="91"/>
      <c r="P24" s="91"/>
    </row>
    <row r="25" spans="1:16" s="147" customFormat="1">
      <c r="A25" s="148"/>
      <c r="B25" s="120"/>
      <c r="C25" s="237" t="s">
        <v>270</v>
      </c>
      <c r="D25" s="143" t="s">
        <v>37</v>
      </c>
      <c r="E25" s="123">
        <f>E23*10</f>
        <v>7086</v>
      </c>
      <c r="F25" s="149"/>
      <c r="G25" s="91"/>
      <c r="H25" s="56"/>
      <c r="I25" s="91"/>
      <c r="J25" s="91"/>
      <c r="K25" s="91"/>
      <c r="L25" s="91"/>
      <c r="M25" s="91"/>
      <c r="N25" s="91"/>
      <c r="O25" s="91"/>
      <c r="P25" s="91"/>
    </row>
    <row r="26" spans="1:16" s="147" customFormat="1" ht="15.75">
      <c r="A26" s="148">
        <f>A23+1</f>
        <v>6</v>
      </c>
      <c r="B26" s="120" t="s">
        <v>45</v>
      </c>
      <c r="C26" s="144" t="s">
        <v>72</v>
      </c>
      <c r="D26" s="143" t="s">
        <v>87</v>
      </c>
      <c r="E26" s="56">
        <f>E23</f>
        <v>708.64</v>
      </c>
      <c r="F26" s="149"/>
      <c r="G26" s="91"/>
      <c r="H26" s="56"/>
      <c r="I26" s="91"/>
      <c r="J26" s="91"/>
      <c r="K26" s="91"/>
      <c r="L26" s="91"/>
      <c r="M26" s="91"/>
      <c r="N26" s="91"/>
      <c r="O26" s="91"/>
      <c r="P26" s="91"/>
    </row>
    <row r="27" spans="1:16" s="147" customFormat="1" ht="15.75">
      <c r="A27" s="143"/>
      <c r="B27" s="120"/>
      <c r="C27" s="294" t="s">
        <v>332</v>
      </c>
      <c r="D27" s="143" t="s">
        <v>87</v>
      </c>
      <c r="E27" s="56">
        <f>E26*1.05</f>
        <v>744.07</v>
      </c>
      <c r="F27" s="149"/>
      <c r="G27" s="91"/>
      <c r="H27" s="91"/>
      <c r="I27" s="91"/>
      <c r="J27" s="91"/>
      <c r="K27" s="91"/>
      <c r="L27" s="91"/>
      <c r="M27" s="91"/>
      <c r="N27" s="91"/>
      <c r="O27" s="91"/>
      <c r="P27" s="91"/>
    </row>
    <row r="28" spans="1:16" s="147" customFormat="1">
      <c r="A28" s="143"/>
      <c r="B28" s="120"/>
      <c r="C28" s="237" t="s">
        <v>270</v>
      </c>
      <c r="D28" s="143" t="s">
        <v>37</v>
      </c>
      <c r="E28" s="123">
        <f>E26*6</f>
        <v>4252</v>
      </c>
      <c r="F28" s="149"/>
      <c r="G28" s="91"/>
      <c r="H28" s="91"/>
      <c r="I28" s="91"/>
      <c r="J28" s="91"/>
      <c r="K28" s="91"/>
      <c r="L28" s="91"/>
      <c r="M28" s="91"/>
      <c r="N28" s="91"/>
      <c r="O28" s="91"/>
      <c r="P28" s="91"/>
    </row>
    <row r="29" spans="1:16" s="147" customFormat="1">
      <c r="A29" s="143"/>
      <c r="B29" s="120"/>
      <c r="C29" s="144" t="s">
        <v>328</v>
      </c>
      <c r="D29" s="143" t="s">
        <v>47</v>
      </c>
      <c r="E29" s="123">
        <f>E26*5</f>
        <v>3543</v>
      </c>
      <c r="F29" s="149"/>
      <c r="G29" s="91"/>
      <c r="H29" s="91"/>
      <c r="I29" s="91"/>
      <c r="J29" s="91"/>
      <c r="K29" s="91"/>
      <c r="L29" s="91"/>
      <c r="M29" s="91"/>
      <c r="N29" s="91"/>
      <c r="O29" s="91"/>
      <c r="P29" s="91"/>
    </row>
    <row r="30" spans="1:16" s="147" customFormat="1">
      <c r="A30" s="143"/>
      <c r="B30" s="120"/>
      <c r="C30" s="144" t="s">
        <v>329</v>
      </c>
      <c r="D30" s="143" t="s">
        <v>39</v>
      </c>
      <c r="E30" s="56">
        <v>120</v>
      </c>
      <c r="F30" s="149"/>
      <c r="G30" s="91"/>
      <c r="H30" s="91"/>
      <c r="I30" s="91"/>
      <c r="J30" s="91"/>
      <c r="K30" s="91"/>
      <c r="L30" s="91"/>
      <c r="M30" s="91"/>
      <c r="N30" s="91"/>
      <c r="O30" s="91"/>
      <c r="P30" s="91"/>
    </row>
    <row r="31" spans="1:16" s="147" customFormat="1" ht="15.75">
      <c r="A31" s="148">
        <v>9</v>
      </c>
      <c r="B31" s="120" t="s">
        <v>77</v>
      </c>
      <c r="C31" s="144" t="s">
        <v>94</v>
      </c>
      <c r="D31" s="143" t="s">
        <v>87</v>
      </c>
      <c r="E31" s="149">
        <f>SUM(E26)</f>
        <v>708.64</v>
      </c>
      <c r="F31" s="149"/>
      <c r="G31" s="91"/>
      <c r="H31" s="56"/>
      <c r="I31" s="91"/>
      <c r="J31" s="91"/>
      <c r="K31" s="91"/>
      <c r="L31" s="91"/>
      <c r="M31" s="91"/>
      <c r="N31" s="91"/>
      <c r="O31" s="91"/>
      <c r="P31" s="91"/>
    </row>
    <row r="32" spans="1:16" s="147" customFormat="1" ht="15.75">
      <c r="A32" s="143"/>
      <c r="B32" s="120"/>
      <c r="C32" s="237" t="s">
        <v>272</v>
      </c>
      <c r="D32" s="143" t="s">
        <v>87</v>
      </c>
      <c r="E32" s="295">
        <f>E31*1.15</f>
        <v>814.9</v>
      </c>
      <c r="F32" s="149"/>
      <c r="G32" s="91"/>
      <c r="H32" s="91"/>
      <c r="I32" s="91"/>
      <c r="J32" s="91"/>
      <c r="K32" s="91"/>
      <c r="L32" s="91"/>
      <c r="M32" s="91"/>
      <c r="N32" s="91"/>
      <c r="O32" s="91"/>
      <c r="P32" s="91"/>
    </row>
    <row r="33" spans="1:16" s="147" customFormat="1">
      <c r="A33" s="143"/>
      <c r="B33" s="120"/>
      <c r="C33" s="237" t="s">
        <v>270</v>
      </c>
      <c r="D33" s="143" t="s">
        <v>37</v>
      </c>
      <c r="E33" s="148">
        <f>E31*6</f>
        <v>4252</v>
      </c>
      <c r="F33" s="149"/>
      <c r="G33" s="91"/>
      <c r="H33" s="91"/>
      <c r="I33" s="91"/>
      <c r="J33" s="91"/>
      <c r="K33" s="91"/>
      <c r="L33" s="91"/>
      <c r="M33" s="91"/>
      <c r="N33" s="91"/>
      <c r="O33" s="91"/>
      <c r="P33" s="91"/>
    </row>
    <row r="34" spans="1:16" s="147" customFormat="1">
      <c r="A34" s="143"/>
      <c r="B34" s="120"/>
      <c r="C34" s="144" t="s">
        <v>203</v>
      </c>
      <c r="D34" s="143" t="s">
        <v>39</v>
      </c>
      <c r="E34" s="307">
        <v>50</v>
      </c>
      <c r="F34" s="149"/>
      <c r="G34" s="91"/>
      <c r="H34" s="91"/>
      <c r="I34" s="91"/>
      <c r="J34" s="91"/>
      <c r="K34" s="91"/>
      <c r="L34" s="91"/>
      <c r="M34" s="91"/>
      <c r="N34" s="91"/>
      <c r="O34" s="91"/>
      <c r="P34" s="91"/>
    </row>
    <row r="35" spans="1:16" s="147" customFormat="1" ht="15.75">
      <c r="A35" s="148">
        <f>A31+1</f>
        <v>10</v>
      </c>
      <c r="B35" s="120" t="s">
        <v>77</v>
      </c>
      <c r="C35" s="144" t="s">
        <v>57</v>
      </c>
      <c r="D35" s="143" t="s">
        <v>87</v>
      </c>
      <c r="E35" s="149">
        <f>E31</f>
        <v>708.64</v>
      </c>
      <c r="F35" s="149"/>
      <c r="G35" s="91"/>
      <c r="H35" s="56"/>
      <c r="I35" s="91"/>
      <c r="J35" s="91"/>
      <c r="K35" s="91"/>
      <c r="L35" s="91"/>
      <c r="M35" s="91"/>
      <c r="N35" s="91"/>
      <c r="O35" s="91"/>
      <c r="P35" s="91"/>
    </row>
    <row r="36" spans="1:16" s="147" customFormat="1">
      <c r="A36" s="143"/>
      <c r="B36" s="120"/>
      <c r="C36" s="237" t="s">
        <v>330</v>
      </c>
      <c r="D36" s="143" t="s">
        <v>37</v>
      </c>
      <c r="E36" s="149">
        <v>362.25</v>
      </c>
      <c r="F36" s="149"/>
      <c r="G36" s="91"/>
      <c r="H36" s="91"/>
      <c r="I36" s="91"/>
      <c r="J36" s="91"/>
      <c r="K36" s="91"/>
      <c r="L36" s="91"/>
      <c r="M36" s="91"/>
      <c r="N36" s="91"/>
      <c r="O36" s="91"/>
      <c r="P36" s="91"/>
    </row>
    <row r="37" spans="1:16" s="147" customFormat="1">
      <c r="A37" s="143"/>
      <c r="B37" s="120"/>
      <c r="C37" s="237" t="s">
        <v>331</v>
      </c>
      <c r="D37" s="143" t="s">
        <v>37</v>
      </c>
      <c r="E37" s="149">
        <f>E35*1.8*2.5</f>
        <v>3188.88</v>
      </c>
      <c r="F37" s="149"/>
      <c r="G37" s="91"/>
      <c r="H37" s="91"/>
      <c r="I37" s="91"/>
      <c r="J37" s="91"/>
      <c r="K37" s="91"/>
      <c r="L37" s="91"/>
      <c r="M37" s="91"/>
      <c r="N37" s="91"/>
      <c r="O37" s="91"/>
      <c r="P37" s="91"/>
    </row>
    <row r="38" spans="1:16" s="147" customFormat="1" ht="15.75">
      <c r="A38" s="143">
        <f>A35+1</f>
        <v>11</v>
      </c>
      <c r="B38" s="120" t="s">
        <v>77</v>
      </c>
      <c r="C38" s="144" t="s">
        <v>58</v>
      </c>
      <c r="D38" s="143" t="s">
        <v>87</v>
      </c>
      <c r="E38" s="149">
        <v>839.17</v>
      </c>
      <c r="F38" s="149"/>
      <c r="G38" s="91"/>
      <c r="H38" s="56"/>
      <c r="I38" s="91"/>
      <c r="J38" s="91"/>
      <c r="K38" s="91"/>
      <c r="L38" s="91"/>
      <c r="M38" s="91"/>
      <c r="N38" s="91"/>
      <c r="O38" s="91"/>
      <c r="P38" s="91"/>
    </row>
    <row r="39" spans="1:16" s="147" customFormat="1">
      <c r="A39" s="143"/>
      <c r="B39" s="120"/>
      <c r="C39" s="237" t="s">
        <v>275</v>
      </c>
      <c r="D39" s="143" t="s">
        <v>37</v>
      </c>
      <c r="E39" s="149">
        <f>E38*0.18</f>
        <v>151.05000000000001</v>
      </c>
      <c r="F39" s="149"/>
      <c r="G39" s="91"/>
      <c r="H39" s="91"/>
      <c r="I39" s="91"/>
      <c r="J39" s="91"/>
      <c r="K39" s="91"/>
      <c r="L39" s="91"/>
      <c r="M39" s="91"/>
      <c r="N39" s="91"/>
      <c r="O39" s="91"/>
      <c r="P39" s="91"/>
    </row>
    <row r="40" spans="1:16" s="147" customFormat="1">
      <c r="A40" s="143"/>
      <c r="B40" s="120"/>
      <c r="C40" s="237" t="s">
        <v>342</v>
      </c>
      <c r="D40" s="143" t="s">
        <v>37</v>
      </c>
      <c r="E40" s="149">
        <f>E38*0.3</f>
        <v>251.75</v>
      </c>
      <c r="F40" s="149"/>
      <c r="G40" s="91"/>
      <c r="H40" s="91"/>
      <c r="I40" s="91"/>
      <c r="J40" s="91"/>
      <c r="K40" s="91"/>
      <c r="L40" s="91"/>
      <c r="M40" s="91"/>
      <c r="N40" s="91"/>
      <c r="O40" s="91"/>
      <c r="P40" s="91"/>
    </row>
    <row r="41" spans="1:16" s="53" customFormat="1" ht="25.5">
      <c r="A41" s="143">
        <f>A38+1</f>
        <v>12</v>
      </c>
      <c r="B41" s="120" t="s">
        <v>77</v>
      </c>
      <c r="C41" s="55" t="s">
        <v>97</v>
      </c>
      <c r="D41" s="143" t="s">
        <v>87</v>
      </c>
      <c r="E41" s="149">
        <v>144.38999999999999</v>
      </c>
      <c r="F41" s="149"/>
      <c r="G41" s="91"/>
      <c r="H41" s="56"/>
      <c r="I41" s="91"/>
      <c r="J41" s="91"/>
      <c r="K41" s="91"/>
      <c r="L41" s="91"/>
      <c r="M41" s="91"/>
      <c r="N41" s="91"/>
      <c r="O41" s="91"/>
      <c r="P41" s="91"/>
    </row>
    <row r="42" spans="1:16" s="53" customFormat="1" ht="15.75">
      <c r="A42" s="305"/>
      <c r="B42" s="7"/>
      <c r="C42" s="294" t="s">
        <v>333</v>
      </c>
      <c r="D42" s="305" t="s">
        <v>53</v>
      </c>
      <c r="E42" s="56">
        <f>E41*1.05</f>
        <v>151.61000000000001</v>
      </c>
      <c r="F42" s="149"/>
      <c r="G42" s="91"/>
      <c r="H42" s="91"/>
      <c r="I42" s="91"/>
      <c r="J42" s="91"/>
      <c r="K42" s="91"/>
      <c r="L42" s="91"/>
      <c r="M42" s="91"/>
      <c r="N42" s="91"/>
      <c r="O42" s="91"/>
      <c r="P42" s="91"/>
    </row>
    <row r="43" spans="1:16" s="53" customFormat="1">
      <c r="A43" s="305"/>
      <c r="B43" s="7"/>
      <c r="C43" s="55" t="s">
        <v>96</v>
      </c>
      <c r="D43" s="305" t="s">
        <v>39</v>
      </c>
      <c r="E43" s="56">
        <v>530</v>
      </c>
      <c r="F43" s="56"/>
      <c r="G43" s="56"/>
      <c r="H43" s="56"/>
      <c r="I43" s="91"/>
      <c r="J43" s="91"/>
      <c r="K43" s="91"/>
      <c r="L43" s="91"/>
      <c r="M43" s="91"/>
      <c r="N43" s="91"/>
      <c r="O43" s="91"/>
      <c r="P43" s="91"/>
    </row>
    <row r="44" spans="1:16" s="53" customFormat="1">
      <c r="A44" s="305"/>
      <c r="B44" s="7"/>
      <c r="C44" s="237" t="s">
        <v>270</v>
      </c>
      <c r="D44" s="305" t="s">
        <v>37</v>
      </c>
      <c r="E44" s="56">
        <f>E41*6</f>
        <v>866.34</v>
      </c>
      <c r="F44" s="56"/>
      <c r="G44" s="56"/>
      <c r="H44" s="56"/>
      <c r="I44" s="91"/>
      <c r="J44" s="91"/>
      <c r="K44" s="91"/>
      <c r="L44" s="91"/>
      <c r="M44" s="91"/>
      <c r="N44" s="91"/>
      <c r="O44" s="91"/>
      <c r="P44" s="91"/>
    </row>
    <row r="45" spans="1:16" s="53" customFormat="1">
      <c r="A45" s="305"/>
      <c r="B45" s="7"/>
      <c r="C45" s="144" t="s">
        <v>334</v>
      </c>
      <c r="D45" s="305" t="s">
        <v>47</v>
      </c>
      <c r="E45" s="56">
        <f>E41*5</f>
        <v>721.95</v>
      </c>
      <c r="F45" s="56"/>
      <c r="G45" s="56"/>
      <c r="H45" s="56"/>
      <c r="I45" s="91"/>
      <c r="J45" s="91"/>
      <c r="K45" s="91"/>
      <c r="L45" s="91"/>
      <c r="M45" s="91"/>
      <c r="N45" s="91"/>
      <c r="O45" s="91"/>
      <c r="P45" s="91"/>
    </row>
    <row r="46" spans="1:16" s="147" customFormat="1" ht="15.75">
      <c r="A46" s="143">
        <f>A41+1</f>
        <v>13</v>
      </c>
      <c r="B46" s="120" t="s">
        <v>77</v>
      </c>
      <c r="C46" s="144" t="s">
        <v>75</v>
      </c>
      <c r="D46" s="143" t="s">
        <v>87</v>
      </c>
      <c r="E46" s="149">
        <f>E41</f>
        <v>144.38999999999999</v>
      </c>
      <c r="F46" s="149"/>
      <c r="G46" s="91"/>
      <c r="H46" s="56"/>
      <c r="I46" s="91"/>
      <c r="J46" s="91"/>
      <c r="K46" s="91"/>
      <c r="L46" s="91"/>
      <c r="M46" s="91"/>
      <c r="N46" s="91"/>
      <c r="O46" s="91"/>
      <c r="P46" s="91"/>
    </row>
    <row r="47" spans="1:16" s="147" customFormat="1" ht="15.75">
      <c r="A47" s="143"/>
      <c r="B47" s="120"/>
      <c r="C47" s="237" t="s">
        <v>272</v>
      </c>
      <c r="D47" s="143" t="s">
        <v>87</v>
      </c>
      <c r="E47" s="149">
        <f>E46*1.03</f>
        <v>148.72</v>
      </c>
      <c r="F47" s="149"/>
      <c r="G47" s="91"/>
      <c r="H47" s="91"/>
      <c r="I47" s="91"/>
      <c r="J47" s="91"/>
      <c r="K47" s="91"/>
      <c r="L47" s="91"/>
      <c r="M47" s="91"/>
      <c r="N47" s="91"/>
      <c r="O47" s="91"/>
      <c r="P47" s="91"/>
    </row>
    <row r="48" spans="1:16" s="147" customFormat="1">
      <c r="A48" s="143"/>
      <c r="B48" s="120"/>
      <c r="C48" s="237" t="s">
        <v>270</v>
      </c>
      <c r="D48" s="143" t="s">
        <v>37</v>
      </c>
      <c r="E48" s="149">
        <f>E46*6</f>
        <v>866.34</v>
      </c>
      <c r="F48" s="149"/>
      <c r="G48" s="91"/>
      <c r="H48" s="91"/>
      <c r="I48" s="91"/>
      <c r="J48" s="91"/>
      <c r="K48" s="91"/>
      <c r="L48" s="91"/>
      <c r="M48" s="91"/>
      <c r="N48" s="91"/>
      <c r="O48" s="91"/>
      <c r="P48" s="91"/>
    </row>
    <row r="49" spans="1:16" s="147" customFormat="1">
      <c r="A49" s="143"/>
      <c r="B49" s="120"/>
      <c r="C49" s="144" t="s">
        <v>56</v>
      </c>
      <c r="D49" s="143" t="s">
        <v>39</v>
      </c>
      <c r="E49" s="149">
        <f>E43</f>
        <v>530</v>
      </c>
      <c r="F49" s="149"/>
      <c r="G49" s="91"/>
      <c r="H49" s="91"/>
      <c r="I49" s="91"/>
      <c r="J49" s="91"/>
      <c r="K49" s="91"/>
      <c r="L49" s="91"/>
      <c r="M49" s="91"/>
      <c r="N49" s="91"/>
      <c r="O49" s="91"/>
      <c r="P49" s="91"/>
    </row>
    <row r="50" spans="1:16" s="147" customFormat="1" ht="15.75">
      <c r="A50" s="148">
        <f>A46+1</f>
        <v>14</v>
      </c>
      <c r="B50" s="120" t="s">
        <v>77</v>
      </c>
      <c r="C50" s="144" t="s">
        <v>73</v>
      </c>
      <c r="D50" s="143" t="s">
        <v>87</v>
      </c>
      <c r="E50" s="149">
        <f>SUM(E41)</f>
        <v>144.38999999999999</v>
      </c>
      <c r="F50" s="149"/>
      <c r="G50" s="91"/>
      <c r="H50" s="56"/>
      <c r="I50" s="91"/>
      <c r="J50" s="91"/>
      <c r="K50" s="91"/>
      <c r="L50" s="91"/>
      <c r="M50" s="91"/>
      <c r="N50" s="91"/>
      <c r="O50" s="91"/>
      <c r="P50" s="91"/>
    </row>
    <row r="51" spans="1:16" s="147" customFormat="1">
      <c r="A51" s="143"/>
      <c r="B51" s="120"/>
      <c r="C51" s="237" t="s">
        <v>330</v>
      </c>
      <c r="D51" s="143" t="s">
        <v>37</v>
      </c>
      <c r="E51" s="149">
        <f>E50*0.18</f>
        <v>25.99</v>
      </c>
      <c r="F51" s="149"/>
      <c r="G51" s="91"/>
      <c r="H51" s="91"/>
      <c r="I51" s="91"/>
      <c r="J51" s="91"/>
      <c r="K51" s="91"/>
      <c r="L51" s="91"/>
      <c r="M51" s="91"/>
      <c r="N51" s="91"/>
      <c r="O51" s="91"/>
      <c r="P51" s="91"/>
    </row>
    <row r="52" spans="1:16" s="147" customFormat="1">
      <c r="A52" s="143"/>
      <c r="B52" s="120"/>
      <c r="C52" s="237" t="s">
        <v>331</v>
      </c>
      <c r="D52" s="143" t="s">
        <v>37</v>
      </c>
      <c r="E52" s="149">
        <f>E50*1.8*2.5</f>
        <v>649.76</v>
      </c>
      <c r="F52" s="149"/>
      <c r="G52" s="91"/>
      <c r="H52" s="91"/>
      <c r="I52" s="91"/>
      <c r="J52" s="91"/>
      <c r="K52" s="91"/>
      <c r="L52" s="91"/>
      <c r="M52" s="91"/>
      <c r="N52" s="91"/>
      <c r="O52" s="91"/>
      <c r="P52" s="91"/>
    </row>
    <row r="53" spans="1:16" s="147" customFormat="1" ht="15.75">
      <c r="A53" s="143">
        <f>A50+1</f>
        <v>15</v>
      </c>
      <c r="B53" s="120" t="s">
        <v>77</v>
      </c>
      <c r="C53" s="144" t="s">
        <v>74</v>
      </c>
      <c r="D53" s="143" t="s">
        <v>87</v>
      </c>
      <c r="E53" s="149">
        <f>E50</f>
        <v>144.38999999999999</v>
      </c>
      <c r="F53" s="149"/>
      <c r="G53" s="91"/>
      <c r="H53" s="56"/>
      <c r="I53" s="91"/>
      <c r="J53" s="91"/>
      <c r="K53" s="91"/>
      <c r="L53" s="91"/>
      <c r="M53" s="91"/>
      <c r="N53" s="91"/>
      <c r="O53" s="91"/>
      <c r="P53" s="91"/>
    </row>
    <row r="54" spans="1:16" s="147" customFormat="1">
      <c r="A54" s="143"/>
      <c r="B54" s="120"/>
      <c r="C54" s="237" t="s">
        <v>275</v>
      </c>
      <c r="D54" s="143" t="s">
        <v>37</v>
      </c>
      <c r="E54" s="149">
        <f>E53*0.18</f>
        <v>25.99</v>
      </c>
      <c r="F54" s="149"/>
      <c r="G54" s="91"/>
      <c r="H54" s="91"/>
      <c r="I54" s="91"/>
      <c r="J54" s="91"/>
      <c r="K54" s="91"/>
      <c r="L54" s="91"/>
      <c r="M54" s="91"/>
      <c r="N54" s="91"/>
      <c r="O54" s="91"/>
      <c r="P54" s="91"/>
    </row>
    <row r="55" spans="1:16" s="147" customFormat="1">
      <c r="A55" s="143"/>
      <c r="B55" s="120"/>
      <c r="C55" s="237" t="s">
        <v>342</v>
      </c>
      <c r="D55" s="143" t="s">
        <v>37</v>
      </c>
      <c r="E55" s="149">
        <f>E53*0.3</f>
        <v>43.32</v>
      </c>
      <c r="F55" s="149"/>
      <c r="G55" s="91"/>
      <c r="H55" s="91"/>
      <c r="I55" s="91"/>
      <c r="J55" s="91"/>
      <c r="K55" s="91"/>
      <c r="L55" s="91"/>
      <c r="M55" s="91"/>
      <c r="N55" s="91"/>
      <c r="O55" s="91"/>
      <c r="P55" s="91"/>
    </row>
    <row r="56" spans="1:16" s="147" customFormat="1">
      <c r="A56" s="143">
        <f>A53+1</f>
        <v>16</v>
      </c>
      <c r="B56" s="120" t="s">
        <v>99</v>
      </c>
      <c r="C56" s="144" t="s">
        <v>204</v>
      </c>
      <c r="D56" s="143" t="s">
        <v>39</v>
      </c>
      <c r="E56" s="149">
        <f>E17</f>
        <v>153.93</v>
      </c>
      <c r="F56" s="149"/>
      <c r="G56" s="91"/>
      <c r="H56" s="56"/>
      <c r="I56" s="91"/>
      <c r="J56" s="91"/>
      <c r="K56" s="91"/>
      <c r="L56" s="91"/>
      <c r="M56" s="91"/>
      <c r="N56" s="91"/>
      <c r="O56" s="91"/>
      <c r="P56" s="91"/>
    </row>
    <row r="57" spans="1:16" s="147" customFormat="1">
      <c r="A57" s="143">
        <v>17</v>
      </c>
      <c r="B57" s="120" t="s">
        <v>77</v>
      </c>
      <c r="C57" s="144" t="s">
        <v>212</v>
      </c>
      <c r="D57" s="83" t="s">
        <v>163</v>
      </c>
      <c r="E57" s="149">
        <v>113</v>
      </c>
      <c r="F57" s="149"/>
      <c r="G57" s="91"/>
      <c r="H57" s="56"/>
      <c r="I57" s="91"/>
      <c r="J57" s="91"/>
      <c r="K57" s="91"/>
      <c r="L57" s="91"/>
      <c r="M57" s="91"/>
      <c r="N57" s="91"/>
      <c r="O57" s="91"/>
      <c r="P57" s="91"/>
    </row>
    <row r="58" spans="1:16" s="147" customFormat="1" ht="15.75">
      <c r="A58" s="143">
        <v>18</v>
      </c>
      <c r="B58" s="120" t="s">
        <v>77</v>
      </c>
      <c r="C58" s="144" t="s">
        <v>215</v>
      </c>
      <c r="D58" s="143" t="s">
        <v>54</v>
      </c>
      <c r="E58" s="149">
        <v>83</v>
      </c>
      <c r="F58" s="149"/>
      <c r="G58" s="91"/>
      <c r="H58" s="56"/>
      <c r="I58" s="91"/>
      <c r="J58" s="91"/>
      <c r="K58" s="91"/>
      <c r="L58" s="91"/>
      <c r="M58" s="91"/>
      <c r="N58" s="91"/>
      <c r="O58" s="91"/>
      <c r="P58" s="91"/>
    </row>
    <row r="59" spans="1:16" s="147" customFormat="1">
      <c r="A59" s="143"/>
      <c r="B59" s="120"/>
      <c r="C59" s="309" t="s">
        <v>335</v>
      </c>
      <c r="D59" s="83" t="s">
        <v>37</v>
      </c>
      <c r="E59" s="56">
        <f>SUM(E58)*0.2</f>
        <v>16.600000000000001</v>
      </c>
      <c r="F59" s="247"/>
      <c r="G59" s="91"/>
      <c r="H59" s="56"/>
      <c r="I59" s="91"/>
      <c r="J59" s="91"/>
      <c r="K59" s="91"/>
      <c r="L59" s="91"/>
      <c r="M59" s="91"/>
      <c r="N59" s="91"/>
      <c r="O59" s="91"/>
      <c r="P59" s="91"/>
    </row>
    <row r="60" spans="1:16" s="147" customFormat="1">
      <c r="A60" s="143"/>
      <c r="B60" s="120"/>
      <c r="C60" s="144" t="s">
        <v>217</v>
      </c>
      <c r="D60" s="143" t="s">
        <v>37</v>
      </c>
      <c r="E60" s="149">
        <f>E58*8</f>
        <v>664</v>
      </c>
      <c r="F60" s="149"/>
      <c r="G60" s="91"/>
      <c r="H60" s="91"/>
      <c r="I60" s="91"/>
      <c r="J60" s="91"/>
      <c r="K60" s="91"/>
      <c r="L60" s="91"/>
      <c r="M60" s="91"/>
      <c r="N60" s="91"/>
      <c r="O60" s="91"/>
      <c r="P60" s="91"/>
    </row>
    <row r="61" spans="1:16" s="147" customFormat="1" ht="15.75">
      <c r="A61" s="143">
        <f>A58+1</f>
        <v>19</v>
      </c>
      <c r="B61" s="120" t="s">
        <v>77</v>
      </c>
      <c r="C61" s="144" t="s">
        <v>216</v>
      </c>
      <c r="D61" s="143" t="s">
        <v>54</v>
      </c>
      <c r="E61" s="149">
        <f>E58</f>
        <v>83</v>
      </c>
      <c r="F61" s="149"/>
      <c r="G61" s="91"/>
      <c r="H61" s="56"/>
      <c r="I61" s="91"/>
      <c r="J61" s="91"/>
      <c r="K61" s="91"/>
      <c r="L61" s="91"/>
      <c r="M61" s="91"/>
      <c r="N61" s="91"/>
      <c r="O61" s="91"/>
      <c r="P61" s="91"/>
    </row>
    <row r="62" spans="1:16" s="147" customFormat="1">
      <c r="A62" s="143"/>
      <c r="B62" s="120"/>
      <c r="C62" s="144" t="s">
        <v>327</v>
      </c>
      <c r="D62" s="143" t="s">
        <v>37</v>
      </c>
      <c r="E62" s="149">
        <f>SUM(E61)*3</f>
        <v>249</v>
      </c>
      <c r="F62" s="149"/>
      <c r="G62" s="91"/>
      <c r="H62" s="91"/>
      <c r="I62" s="91"/>
      <c r="J62" s="91"/>
      <c r="K62" s="91"/>
      <c r="L62" s="91"/>
      <c r="M62" s="91"/>
      <c r="N62" s="91"/>
      <c r="O62" s="91"/>
      <c r="P62" s="91"/>
    </row>
    <row r="63" spans="1:16" s="147" customFormat="1" ht="15.75">
      <c r="A63" s="143">
        <v>20</v>
      </c>
      <c r="B63" s="120" t="s">
        <v>77</v>
      </c>
      <c r="C63" s="144" t="s">
        <v>214</v>
      </c>
      <c r="D63" s="143" t="s">
        <v>54</v>
      </c>
      <c r="E63" s="149">
        <v>113</v>
      </c>
      <c r="F63" s="149"/>
      <c r="G63" s="91"/>
      <c r="H63" s="56"/>
      <c r="I63" s="91"/>
      <c r="J63" s="91"/>
      <c r="K63" s="91"/>
      <c r="L63" s="91"/>
      <c r="M63" s="91"/>
      <c r="N63" s="91"/>
      <c r="O63" s="91"/>
      <c r="P63" s="91"/>
    </row>
    <row r="64" spans="1:16" s="147" customFormat="1">
      <c r="A64" s="143"/>
      <c r="B64" s="120"/>
      <c r="C64" s="310" t="s">
        <v>336</v>
      </c>
      <c r="D64" s="83" t="s">
        <v>163</v>
      </c>
      <c r="E64" s="149">
        <f>SUM(E63)*1.1</f>
        <v>124.3</v>
      </c>
      <c r="F64" s="149"/>
      <c r="G64" s="91"/>
      <c r="H64" s="91"/>
      <c r="I64" s="91"/>
      <c r="J64" s="91"/>
      <c r="K64" s="91"/>
      <c r="L64" s="91"/>
      <c r="M64" s="91"/>
      <c r="N64" s="91"/>
      <c r="O64" s="91"/>
      <c r="P64" s="91"/>
    </row>
    <row r="65" spans="1:16" s="147" customFormat="1">
      <c r="A65" s="143"/>
      <c r="B65" s="120"/>
      <c r="C65" s="144" t="s">
        <v>88</v>
      </c>
      <c r="D65" s="83" t="s">
        <v>18</v>
      </c>
      <c r="E65" s="149">
        <v>1</v>
      </c>
      <c r="F65" s="149"/>
      <c r="G65" s="91"/>
      <c r="H65" s="91"/>
      <c r="I65" s="91"/>
      <c r="J65" s="91"/>
      <c r="K65" s="91"/>
      <c r="L65" s="91"/>
      <c r="M65" s="91"/>
      <c r="N65" s="91"/>
      <c r="O65" s="91"/>
      <c r="P65" s="91"/>
    </row>
    <row r="66" spans="1:16" s="147" customFormat="1" ht="15.75">
      <c r="A66" s="143">
        <v>21</v>
      </c>
      <c r="B66" s="120" t="s">
        <v>77</v>
      </c>
      <c r="C66" s="144" t="s">
        <v>211</v>
      </c>
      <c r="D66" s="143" t="s">
        <v>54</v>
      </c>
      <c r="E66" s="149">
        <v>83</v>
      </c>
      <c r="F66" s="149"/>
      <c r="G66" s="91"/>
      <c r="H66" s="56"/>
      <c r="I66" s="91"/>
      <c r="J66" s="91"/>
      <c r="K66" s="91"/>
      <c r="L66" s="91"/>
      <c r="M66" s="91"/>
      <c r="N66" s="91"/>
      <c r="O66" s="91"/>
      <c r="P66" s="91"/>
    </row>
    <row r="67" spans="1:16" s="147" customFormat="1" ht="15.75">
      <c r="A67" s="143"/>
      <c r="B67" s="120"/>
      <c r="C67" s="237" t="s">
        <v>272</v>
      </c>
      <c r="D67" s="143" t="s">
        <v>54</v>
      </c>
      <c r="E67" s="149">
        <f>E66*1.03</f>
        <v>85.49</v>
      </c>
      <c r="F67" s="149"/>
      <c r="G67" s="91"/>
      <c r="H67" s="91"/>
      <c r="I67" s="91"/>
      <c r="J67" s="91"/>
      <c r="K67" s="91"/>
      <c r="L67" s="91"/>
      <c r="M67" s="91"/>
      <c r="N67" s="91"/>
      <c r="O67" s="91"/>
      <c r="P67" s="91"/>
    </row>
    <row r="68" spans="1:16" s="147" customFormat="1">
      <c r="A68" s="143"/>
      <c r="B68" s="120"/>
      <c r="C68" s="237" t="s">
        <v>270</v>
      </c>
      <c r="D68" s="143" t="s">
        <v>37</v>
      </c>
      <c r="E68" s="149">
        <f>E66*6</f>
        <v>498</v>
      </c>
      <c r="F68" s="149"/>
      <c r="G68" s="91"/>
      <c r="H68" s="91"/>
      <c r="I68" s="91"/>
      <c r="J68" s="91"/>
      <c r="K68" s="91"/>
      <c r="L68" s="91"/>
      <c r="M68" s="91"/>
      <c r="N68" s="91"/>
      <c r="O68" s="91"/>
      <c r="P68" s="91"/>
    </row>
    <row r="69" spans="1:16" s="147" customFormat="1">
      <c r="A69" s="143"/>
      <c r="B69" s="120"/>
      <c r="C69" s="144" t="s">
        <v>56</v>
      </c>
      <c r="D69" s="143" t="s">
        <v>39</v>
      </c>
      <c r="E69" s="149">
        <v>95</v>
      </c>
      <c r="F69" s="149"/>
      <c r="G69" s="91"/>
      <c r="H69" s="91"/>
      <c r="I69" s="91"/>
      <c r="J69" s="91"/>
      <c r="K69" s="91"/>
      <c r="L69" s="91"/>
      <c r="M69" s="91"/>
      <c r="N69" s="91"/>
      <c r="O69" s="91"/>
      <c r="P69" s="91"/>
    </row>
    <row r="70" spans="1:16" s="147" customFormat="1" ht="15.75">
      <c r="A70" s="143">
        <v>22</v>
      </c>
      <c r="B70" s="120" t="s">
        <v>77</v>
      </c>
      <c r="C70" s="144" t="s">
        <v>213</v>
      </c>
      <c r="D70" s="143" t="s">
        <v>54</v>
      </c>
      <c r="E70" s="149">
        <v>83</v>
      </c>
      <c r="F70" s="149"/>
      <c r="G70" s="91"/>
      <c r="H70" s="56"/>
      <c r="I70" s="91"/>
      <c r="J70" s="91"/>
      <c r="K70" s="91"/>
      <c r="L70" s="91"/>
      <c r="M70" s="91"/>
      <c r="N70" s="91"/>
      <c r="O70" s="91"/>
      <c r="P70" s="91"/>
    </row>
    <row r="71" spans="1:16" s="147" customFormat="1">
      <c r="A71" s="143"/>
      <c r="B71" s="120"/>
      <c r="C71" s="237" t="s">
        <v>275</v>
      </c>
      <c r="D71" s="143" t="s">
        <v>37</v>
      </c>
      <c r="E71" s="149">
        <f>E70*0.18</f>
        <v>14.94</v>
      </c>
      <c r="F71" s="149"/>
      <c r="G71" s="91"/>
      <c r="H71" s="91"/>
      <c r="I71" s="91"/>
      <c r="J71" s="91"/>
      <c r="K71" s="91"/>
      <c r="L71" s="91"/>
      <c r="M71" s="91"/>
      <c r="N71" s="91"/>
      <c r="O71" s="91"/>
      <c r="P71" s="91"/>
    </row>
    <row r="72" spans="1:16" s="147" customFormat="1">
      <c r="A72" s="143"/>
      <c r="B72" s="120"/>
      <c r="C72" s="237" t="s">
        <v>276</v>
      </c>
      <c r="D72" s="143" t="s">
        <v>37</v>
      </c>
      <c r="E72" s="149">
        <f>E70*0.3</f>
        <v>24.9</v>
      </c>
      <c r="F72" s="149"/>
      <c r="G72" s="91"/>
      <c r="H72" s="91"/>
      <c r="I72" s="91"/>
      <c r="J72" s="91"/>
      <c r="K72" s="91"/>
      <c r="L72" s="91"/>
      <c r="M72" s="91"/>
      <c r="N72" s="91"/>
      <c r="O72" s="91"/>
      <c r="P72" s="91"/>
    </row>
    <row r="73" spans="1:16" s="147" customFormat="1" ht="13.5" thickBot="1">
      <c r="A73" s="366">
        <f>A70+1</f>
        <v>23</v>
      </c>
      <c r="B73" s="345" t="s">
        <v>99</v>
      </c>
      <c r="C73" s="346" t="s">
        <v>350</v>
      </c>
      <c r="D73" s="366" t="s">
        <v>39</v>
      </c>
      <c r="E73" s="369">
        <v>102</v>
      </c>
      <c r="F73" s="369"/>
      <c r="G73" s="370"/>
      <c r="H73" s="370"/>
      <c r="I73" s="370"/>
      <c r="J73" s="370"/>
      <c r="K73" s="370"/>
      <c r="L73" s="370"/>
      <c r="M73" s="370"/>
      <c r="N73" s="370"/>
      <c r="O73" s="370"/>
      <c r="P73" s="370"/>
    </row>
    <row r="74" spans="1:16" s="98" customFormat="1" ht="13.5" thickBot="1">
      <c r="A74" s="92"/>
      <c r="B74" s="4"/>
      <c r="C74" s="93" t="s">
        <v>28</v>
      </c>
      <c r="D74" s="94"/>
      <c r="E74" s="95"/>
      <c r="F74" s="96"/>
      <c r="G74" s="96"/>
      <c r="H74" s="96"/>
      <c r="I74" s="96"/>
      <c r="J74" s="96"/>
      <c r="K74" s="96"/>
      <c r="L74" s="97"/>
      <c r="M74" s="262"/>
      <c r="N74" s="262"/>
      <c r="O74" s="262"/>
      <c r="P74" s="308"/>
    </row>
    <row r="75" spans="1:16">
      <c r="H75" s="58"/>
      <c r="I75" s="58"/>
      <c r="J75" s="100"/>
      <c r="K75" s="100" t="s">
        <v>29</v>
      </c>
      <c r="L75" s="101"/>
      <c r="M75" s="80"/>
      <c r="N75" s="80">
        <f>ROUND(N74*L75,2)</f>
        <v>0</v>
      </c>
      <c r="O75" s="80"/>
      <c r="P75" s="263">
        <f>N75</f>
        <v>0</v>
      </c>
    </row>
    <row r="76" spans="1:16">
      <c r="A76" s="104"/>
      <c r="B76" s="104"/>
      <c r="C76" s="104"/>
      <c r="J76" s="105"/>
      <c r="K76" s="105"/>
      <c r="L76" s="105" t="s">
        <v>89</v>
      </c>
      <c r="M76" s="264">
        <f>M75+M74</f>
        <v>0</v>
      </c>
      <c r="N76" s="264">
        <f>N75+N74</f>
        <v>0</v>
      </c>
      <c r="O76" s="264">
        <f>O75+O74</f>
        <v>0</v>
      </c>
      <c r="P76" s="265">
        <f>P75+P74</f>
        <v>0</v>
      </c>
    </row>
    <row r="77" spans="1:16">
      <c r="N77" s="78"/>
      <c r="O77" s="78"/>
      <c r="P77" s="126"/>
    </row>
    <row r="78" spans="1:16" s="53" customFormat="1">
      <c r="A78" s="107"/>
      <c r="B78" s="108"/>
      <c r="C78" s="107"/>
      <c r="D78" s="107"/>
      <c r="E78" s="109"/>
      <c r="F78" s="110"/>
      <c r="G78" s="110"/>
      <c r="H78" s="110"/>
    </row>
    <row r="79" spans="1:16" s="53" customFormat="1">
      <c r="A79" s="111"/>
      <c r="B79" s="112"/>
      <c r="C79" s="113"/>
      <c r="P79" s="129"/>
    </row>
    <row r="80" spans="1:16" s="53" customFormat="1">
      <c r="B80" s="113" t="s">
        <v>30</v>
      </c>
      <c r="C80" s="114"/>
      <c r="D80" s="89">
        <f>Kopsavilkums_Nr.1!E36</f>
        <v>0</v>
      </c>
      <c r="E80" s="115"/>
      <c r="J80" s="53" t="s">
        <v>31</v>
      </c>
      <c r="K80" s="116"/>
      <c r="L80" s="116"/>
      <c r="M80" s="116"/>
      <c r="N80" s="89">
        <f>Kopsavilkums_Nr.1!E41</f>
        <v>0</v>
      </c>
    </row>
    <row r="81" spans="3:14" s="53" customFormat="1">
      <c r="C81" s="110" t="s">
        <v>32</v>
      </c>
      <c r="D81" s="117"/>
      <c r="L81" s="113" t="s">
        <v>32</v>
      </c>
      <c r="N81" s="89">
        <f>'Būvlaukums 1-1'!N36</f>
        <v>0</v>
      </c>
    </row>
  </sheetData>
  <mergeCells count="10">
    <mergeCell ref="D11:D13"/>
    <mergeCell ref="E11:E13"/>
    <mergeCell ref="F11:K12"/>
    <mergeCell ref="A1:P1"/>
    <mergeCell ref="A2:P2"/>
    <mergeCell ref="N8:O8"/>
    <mergeCell ref="L11:P12"/>
    <mergeCell ref="A11:A13"/>
    <mergeCell ref="B11:B13"/>
    <mergeCell ref="C11:C13"/>
  </mergeCells>
  <phoneticPr fontId="36" type="noConversion"/>
  <printOptions horizontalCentered="1"/>
  <pageMargins left="0.19685039370078741" right="0.23622047244094491" top="0.78740157480314965" bottom="0.23622047244094491" header="0.19685039370078741" footer="0.19685039370078741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workbookViewId="0">
      <selection activeCell="C36" sqref="C36"/>
    </sheetView>
  </sheetViews>
  <sheetFormatPr defaultRowHeight="12.75"/>
  <cols>
    <col min="1" max="1" width="3.28515625" style="99" customWidth="1"/>
    <col min="2" max="2" width="7.42578125" style="99" customWidth="1"/>
    <col min="3" max="3" width="57.42578125" style="69" customWidth="1"/>
    <col min="4" max="4" width="5.140625" style="70" customWidth="1"/>
    <col min="5" max="5" width="6.85546875" style="71" customWidth="1"/>
    <col min="6" max="6" width="5.42578125" style="70" customWidth="1"/>
    <col min="7" max="7" width="6" style="70" customWidth="1"/>
    <col min="8" max="8" width="6.28515625" style="70" customWidth="1"/>
    <col min="9" max="9" width="7.28515625" style="70" customWidth="1"/>
    <col min="10" max="10" width="7.42578125" style="70" customWidth="1"/>
    <col min="11" max="11" width="7.28515625" style="70" customWidth="1"/>
    <col min="12" max="12" width="8.85546875" style="70" customWidth="1"/>
    <col min="13" max="13" width="8.42578125" style="70" customWidth="1"/>
    <col min="14" max="14" width="10" style="70" customWidth="1"/>
    <col min="15" max="15" width="8.28515625" style="70" customWidth="1"/>
    <col min="16" max="16" width="9.42578125" style="70" customWidth="1"/>
    <col min="17" max="17" width="8.85546875" style="59" customWidth="1"/>
    <col min="18" max="19" width="10.85546875" style="59" customWidth="1"/>
    <col min="20" max="256" width="11.42578125" style="59" customWidth="1"/>
    <col min="257" max="16384" width="9.140625" style="59"/>
  </cols>
  <sheetData>
    <row r="1" spans="1:16">
      <c r="A1" s="418" t="s">
        <v>108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</row>
    <row r="2" spans="1:16">
      <c r="A2" s="419" t="s">
        <v>137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</row>
    <row r="3" spans="1:16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16" s="61" customFormat="1">
      <c r="A4" s="61" t="str">
        <f>Kopsavilkums_Nr.1!A4</f>
        <v>Būves nosaukums:  Daudzdzīvokļu ēka</v>
      </c>
      <c r="B4" s="62"/>
      <c r="C4" s="62"/>
      <c r="D4" s="62"/>
      <c r="E4" s="63"/>
      <c r="F4" s="63"/>
      <c r="G4" s="63"/>
      <c r="H4" s="63"/>
      <c r="I4" s="63"/>
      <c r="J4" s="63"/>
      <c r="K4" s="64"/>
      <c r="L4" s="64"/>
      <c r="M4" s="64"/>
      <c r="N4" s="64"/>
      <c r="O4" s="64"/>
      <c r="P4" s="64"/>
    </row>
    <row r="5" spans="1:16" s="61" customFormat="1">
      <c r="A5" s="61" t="str">
        <f>Kopsavilkums_Nr.1!A5</f>
        <v>Objekta nosaukums: Energoefektivitātes paaugstināšana dzīvojamai mājai</v>
      </c>
      <c r="E5" s="65"/>
      <c r="F5" s="65"/>
      <c r="G5" s="65"/>
      <c r="H5" s="65"/>
      <c r="I5" s="65"/>
      <c r="J5" s="65"/>
      <c r="K5" s="64"/>
      <c r="L5" s="64"/>
      <c r="M5" s="64"/>
      <c r="N5" s="64"/>
      <c r="O5" s="64"/>
      <c r="P5" s="64"/>
    </row>
    <row r="6" spans="1:16" s="61" customFormat="1">
      <c r="A6" s="61" t="str">
        <f>Kopsavilkums_Nr.1!A6</f>
        <v>Objekta adrese:  Lāčplēša iela 17, Jelgava, LV-3002, KAD.NR.09000270187001</v>
      </c>
      <c r="E6" s="65"/>
      <c r="F6" s="65"/>
      <c r="G6" s="65"/>
      <c r="H6" s="65"/>
      <c r="I6" s="65"/>
      <c r="J6" s="65"/>
      <c r="K6" s="64"/>
      <c r="L6" s="64"/>
      <c r="M6" s="64"/>
      <c r="N6" s="64"/>
      <c r="O6" s="64"/>
      <c r="P6" s="64"/>
    </row>
    <row r="7" spans="1:16" s="67" customFormat="1">
      <c r="A7" s="67" t="str">
        <f>'Būvlaukums 1-1'!A7:G7</f>
        <v>Tāme sastādīta 2018.gada tirgus cenās, pamatojoties uz Inventrizācijas lietu, Tehniskās apsekošanas atzinuma un Energosertifikātu</v>
      </c>
      <c r="H7" s="254"/>
      <c r="I7" s="58"/>
      <c r="J7" s="58"/>
      <c r="K7" s="58"/>
      <c r="L7" s="58"/>
      <c r="M7" s="58"/>
      <c r="N7" s="58"/>
      <c r="O7" s="58"/>
      <c r="P7" s="58"/>
    </row>
    <row r="8" spans="1:16">
      <c r="A8" s="68"/>
      <c r="B8" s="68"/>
      <c r="F8" s="72"/>
      <c r="K8" s="58"/>
      <c r="L8" s="66" t="s">
        <v>86</v>
      </c>
      <c r="M8" s="58"/>
      <c r="N8" s="420"/>
      <c r="O8" s="420"/>
      <c r="P8" s="58"/>
    </row>
    <row r="9" spans="1:16">
      <c r="A9" s="68"/>
      <c r="B9" s="68"/>
      <c r="F9" s="72"/>
      <c r="L9" s="74"/>
      <c r="M9" s="75"/>
      <c r="N9" s="73"/>
      <c r="O9" s="75"/>
      <c r="P9" s="75"/>
    </row>
    <row r="10" spans="1:16">
      <c r="A10" s="76"/>
      <c r="B10" s="76"/>
      <c r="C10" s="77"/>
      <c r="L10" s="58"/>
      <c r="M10" s="58"/>
      <c r="N10" s="58"/>
      <c r="O10" s="58"/>
    </row>
    <row r="11" spans="1:16" s="67" customFormat="1" ht="6" customHeight="1" thickBot="1">
      <c r="A11" s="425" t="s">
        <v>20</v>
      </c>
      <c r="B11" s="428" t="s">
        <v>14</v>
      </c>
      <c r="C11" s="407" t="s">
        <v>15</v>
      </c>
      <c r="D11" s="410" t="s">
        <v>21</v>
      </c>
      <c r="E11" s="413" t="s">
        <v>22</v>
      </c>
      <c r="F11" s="416" t="s">
        <v>16</v>
      </c>
      <c r="G11" s="416"/>
      <c r="H11" s="416"/>
      <c r="I11" s="416"/>
      <c r="J11" s="416"/>
      <c r="K11" s="416"/>
      <c r="L11" s="421" t="s">
        <v>17</v>
      </c>
      <c r="M11" s="421"/>
      <c r="N11" s="421"/>
      <c r="O11" s="421"/>
      <c r="P11" s="422"/>
    </row>
    <row r="12" spans="1:16" s="67" customFormat="1" ht="6.75" customHeight="1" thickBot="1">
      <c r="A12" s="426"/>
      <c r="B12" s="429"/>
      <c r="C12" s="408"/>
      <c r="D12" s="411"/>
      <c r="E12" s="414"/>
      <c r="F12" s="417"/>
      <c r="G12" s="417"/>
      <c r="H12" s="417"/>
      <c r="I12" s="417"/>
      <c r="J12" s="417"/>
      <c r="K12" s="417"/>
      <c r="L12" s="423" t="s">
        <v>23</v>
      </c>
      <c r="M12" s="423"/>
      <c r="N12" s="423" t="s">
        <v>24</v>
      </c>
      <c r="O12" s="423"/>
      <c r="P12" s="424" t="s">
        <v>25</v>
      </c>
    </row>
    <row r="13" spans="1:16" s="67" customFormat="1" ht="44.25" customHeight="1">
      <c r="A13" s="427"/>
      <c r="B13" s="430"/>
      <c r="C13" s="409"/>
      <c r="D13" s="412"/>
      <c r="E13" s="415"/>
      <c r="F13" s="139" t="s">
        <v>26</v>
      </c>
      <c r="G13" s="139" t="s">
        <v>80</v>
      </c>
      <c r="H13" s="139" t="s">
        <v>81</v>
      </c>
      <c r="I13" s="139" t="s">
        <v>82</v>
      </c>
      <c r="J13" s="140" t="s">
        <v>83</v>
      </c>
      <c r="K13" s="140" t="s">
        <v>84</v>
      </c>
      <c r="L13" s="141" t="s">
        <v>27</v>
      </c>
      <c r="M13" s="139" t="s">
        <v>81</v>
      </c>
      <c r="N13" s="139" t="s">
        <v>82</v>
      </c>
      <c r="O13" s="140" t="s">
        <v>83</v>
      </c>
      <c r="P13" s="142" t="s">
        <v>85</v>
      </c>
    </row>
    <row r="14" spans="1:16" s="67" customFormat="1">
      <c r="A14" s="138" t="s">
        <v>78</v>
      </c>
      <c r="B14" s="138" t="s">
        <v>79</v>
      </c>
      <c r="C14" s="81">
        <f>B14+1</f>
        <v>3</v>
      </c>
      <c r="D14" s="81">
        <f t="shared" ref="D14:P14" si="0">C14+1</f>
        <v>4</v>
      </c>
      <c r="E14" s="81">
        <f t="shared" si="0"/>
        <v>5</v>
      </c>
      <c r="F14" s="81">
        <f t="shared" si="0"/>
        <v>6</v>
      </c>
      <c r="G14" s="81">
        <f t="shared" si="0"/>
        <v>7</v>
      </c>
      <c r="H14" s="81">
        <f t="shared" si="0"/>
        <v>8</v>
      </c>
      <c r="I14" s="81">
        <f t="shared" si="0"/>
        <v>9</v>
      </c>
      <c r="J14" s="81">
        <f t="shared" si="0"/>
        <v>10</v>
      </c>
      <c r="K14" s="81">
        <f t="shared" si="0"/>
        <v>11</v>
      </c>
      <c r="L14" s="81">
        <f t="shared" si="0"/>
        <v>12</v>
      </c>
      <c r="M14" s="81">
        <f t="shared" si="0"/>
        <v>13</v>
      </c>
      <c r="N14" s="81">
        <f t="shared" si="0"/>
        <v>14</v>
      </c>
      <c r="O14" s="81">
        <f t="shared" si="0"/>
        <v>15</v>
      </c>
      <c r="P14" s="81">
        <f t="shared" si="0"/>
        <v>16</v>
      </c>
    </row>
    <row r="15" spans="1:16" s="67" customFormat="1">
      <c r="A15" s="81"/>
      <c r="B15" s="7"/>
      <c r="C15" s="79"/>
      <c r="D15" s="83"/>
      <c r="E15" s="84"/>
      <c r="F15" s="256"/>
      <c r="G15" s="257"/>
      <c r="H15" s="91"/>
      <c r="I15" s="91"/>
      <c r="J15" s="91"/>
      <c r="K15" s="91"/>
      <c r="L15" s="257"/>
      <c r="M15" s="91"/>
      <c r="N15" s="91"/>
      <c r="O15" s="91"/>
      <c r="P15" s="91"/>
    </row>
    <row r="16" spans="1:16" s="67" customFormat="1" ht="15.75">
      <c r="A16" s="81">
        <v>1</v>
      </c>
      <c r="B16" s="7" t="s">
        <v>61</v>
      </c>
      <c r="C16" s="144" t="s">
        <v>67</v>
      </c>
      <c r="D16" s="347" t="s">
        <v>399</v>
      </c>
      <c r="E16" s="84">
        <v>91.22</v>
      </c>
      <c r="F16" s="91"/>
      <c r="G16" s="259"/>
      <c r="H16" s="91"/>
      <c r="I16" s="91"/>
      <c r="J16" s="91"/>
      <c r="K16" s="91"/>
      <c r="L16" s="91"/>
      <c r="M16" s="91"/>
      <c r="N16" s="91"/>
      <c r="O16" s="91"/>
      <c r="P16" s="91"/>
    </row>
    <row r="17" spans="1:16" s="67" customFormat="1" ht="38.25">
      <c r="A17" s="81">
        <v>2</v>
      </c>
      <c r="B17" s="7" t="s">
        <v>61</v>
      </c>
      <c r="C17" s="144" t="s">
        <v>361</v>
      </c>
      <c r="D17" s="305" t="s">
        <v>52</v>
      </c>
      <c r="E17" s="84">
        <v>110</v>
      </c>
      <c r="F17" s="91"/>
      <c r="G17" s="259"/>
      <c r="H17" s="91"/>
      <c r="I17" s="91"/>
      <c r="J17" s="91"/>
      <c r="K17" s="91"/>
      <c r="L17" s="91"/>
      <c r="M17" s="91"/>
      <c r="N17" s="91"/>
      <c r="O17" s="91"/>
      <c r="P17" s="91"/>
    </row>
    <row r="18" spans="1:16" s="67" customFormat="1" ht="15.75">
      <c r="A18" s="81">
        <f t="shared" ref="A18:A21" si="1">A17+1</f>
        <v>3</v>
      </c>
      <c r="B18" s="7" t="s">
        <v>46</v>
      </c>
      <c r="C18" s="144" t="s">
        <v>68</v>
      </c>
      <c r="D18" s="347" t="s">
        <v>401</v>
      </c>
      <c r="E18" s="84">
        <v>130</v>
      </c>
      <c r="F18" s="256"/>
      <c r="G18" s="91"/>
      <c r="H18" s="91"/>
      <c r="I18" s="91"/>
      <c r="J18" s="91"/>
      <c r="K18" s="91"/>
      <c r="L18" s="91"/>
      <c r="M18" s="91"/>
      <c r="N18" s="91"/>
      <c r="O18" s="91"/>
      <c r="P18" s="91"/>
    </row>
    <row r="19" spans="1:16" s="67" customFormat="1" ht="15.75">
      <c r="A19" s="81">
        <f t="shared" si="1"/>
        <v>4</v>
      </c>
      <c r="B19" s="7" t="s">
        <v>46</v>
      </c>
      <c r="C19" s="144" t="s">
        <v>101</v>
      </c>
      <c r="D19" s="347" t="s">
        <v>399</v>
      </c>
      <c r="E19" s="84">
        <v>200</v>
      </c>
      <c r="F19" s="256"/>
      <c r="G19" s="91"/>
      <c r="H19" s="91"/>
      <c r="I19" s="91"/>
      <c r="J19" s="91"/>
      <c r="K19" s="91"/>
      <c r="L19" s="91"/>
      <c r="M19" s="91"/>
      <c r="N19" s="91"/>
      <c r="O19" s="91"/>
      <c r="P19" s="91"/>
    </row>
    <row r="20" spans="1:16" s="67" customFormat="1" ht="25.5">
      <c r="A20" s="81">
        <f t="shared" si="1"/>
        <v>5</v>
      </c>
      <c r="B20" s="7" t="s">
        <v>46</v>
      </c>
      <c r="C20" s="144" t="s">
        <v>102</v>
      </c>
      <c r="D20" s="347" t="s">
        <v>399</v>
      </c>
      <c r="E20" s="84">
        <f>E19</f>
        <v>200</v>
      </c>
      <c r="F20" s="256"/>
      <c r="G20" s="91"/>
      <c r="H20" s="91"/>
      <c r="I20" s="91"/>
      <c r="J20" s="91"/>
      <c r="K20" s="91"/>
      <c r="L20" s="91"/>
      <c r="M20" s="91"/>
      <c r="N20" s="91"/>
      <c r="O20" s="91"/>
      <c r="P20" s="91"/>
    </row>
    <row r="21" spans="1:16" s="53" customFormat="1" ht="25.5">
      <c r="A21" s="123">
        <f t="shared" si="1"/>
        <v>6</v>
      </c>
      <c r="B21" s="7" t="s">
        <v>45</v>
      </c>
      <c r="C21" s="55" t="s">
        <v>103</v>
      </c>
      <c r="D21" s="305" t="s">
        <v>52</v>
      </c>
      <c r="E21" s="56">
        <f>E19</f>
        <v>200</v>
      </c>
      <c r="F21" s="56"/>
      <c r="G21" s="91"/>
      <c r="H21" s="56"/>
      <c r="I21" s="56"/>
      <c r="J21" s="56"/>
      <c r="K21" s="56"/>
      <c r="L21" s="56"/>
      <c r="M21" s="56"/>
      <c r="N21" s="56"/>
      <c r="O21" s="56"/>
      <c r="P21" s="56"/>
    </row>
    <row r="22" spans="1:16" s="53" customFormat="1" ht="25.5">
      <c r="A22" s="305"/>
      <c r="B22" s="7"/>
      <c r="C22" s="55" t="s">
        <v>322</v>
      </c>
      <c r="D22" s="305" t="s">
        <v>52</v>
      </c>
      <c r="E22" s="56">
        <f>E21*1.05</f>
        <v>210</v>
      </c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</row>
    <row r="23" spans="1:16" s="53" customFormat="1" ht="25.5">
      <c r="A23" s="305"/>
      <c r="B23" s="7"/>
      <c r="C23" s="55" t="s">
        <v>324</v>
      </c>
      <c r="D23" s="305" t="s">
        <v>37</v>
      </c>
      <c r="E23" s="306">
        <f>ROUND(E21*3,0)</f>
        <v>600</v>
      </c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</row>
    <row r="24" spans="1:16" s="53" customFormat="1" ht="15.75">
      <c r="A24" s="81">
        <v>7</v>
      </c>
      <c r="B24" s="7" t="s">
        <v>77</v>
      </c>
      <c r="C24" s="55" t="s">
        <v>143</v>
      </c>
      <c r="D24" s="305" t="s">
        <v>52</v>
      </c>
      <c r="E24" s="84">
        <v>94.89</v>
      </c>
      <c r="F24" s="56"/>
      <c r="G24" s="91"/>
      <c r="H24" s="56"/>
      <c r="I24" s="56"/>
      <c r="J24" s="56"/>
      <c r="K24" s="56"/>
      <c r="L24" s="56"/>
      <c r="M24" s="56"/>
      <c r="N24" s="56"/>
      <c r="O24" s="56"/>
      <c r="P24" s="56"/>
    </row>
    <row r="25" spans="1:16" s="53" customFormat="1" ht="15.75">
      <c r="A25" s="305"/>
      <c r="B25" s="7"/>
      <c r="C25" s="237" t="s">
        <v>272</v>
      </c>
      <c r="D25" s="305" t="s">
        <v>53</v>
      </c>
      <c r="E25" s="56">
        <f>E24*1.15</f>
        <v>109.12</v>
      </c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</row>
    <row r="26" spans="1:16" s="53" customFormat="1">
      <c r="A26" s="305"/>
      <c r="B26" s="7"/>
      <c r="C26" s="55" t="s">
        <v>34</v>
      </c>
      <c r="D26" s="305" t="s">
        <v>39</v>
      </c>
      <c r="E26" s="56">
        <v>16</v>
      </c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</row>
    <row r="27" spans="1:16" s="53" customFormat="1">
      <c r="A27" s="305"/>
      <c r="B27" s="7"/>
      <c r="C27" s="55" t="s">
        <v>323</v>
      </c>
      <c r="D27" s="305" t="s">
        <v>37</v>
      </c>
      <c r="E27" s="56">
        <f>E24*6</f>
        <v>569.34</v>
      </c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</row>
    <row r="28" spans="1:16" s="147" customFormat="1" ht="15.75">
      <c r="A28" s="344">
        <f>A24+1</f>
        <v>8</v>
      </c>
      <c r="B28" s="7" t="s">
        <v>77</v>
      </c>
      <c r="C28" s="144" t="s">
        <v>144</v>
      </c>
      <c r="D28" s="347" t="s">
        <v>399</v>
      </c>
      <c r="E28" s="307">
        <f>E24</f>
        <v>94.89</v>
      </c>
      <c r="F28" s="307"/>
      <c r="G28" s="91"/>
      <c r="H28" s="56"/>
      <c r="I28" s="91"/>
      <c r="J28" s="56"/>
      <c r="K28" s="91"/>
      <c r="L28" s="91"/>
      <c r="M28" s="91"/>
      <c r="N28" s="91"/>
      <c r="O28" s="91"/>
      <c r="P28" s="91"/>
    </row>
    <row r="29" spans="1:16" s="147" customFormat="1">
      <c r="A29" s="347"/>
      <c r="B29" s="7"/>
      <c r="C29" s="237" t="s">
        <v>273</v>
      </c>
      <c r="D29" s="347" t="s">
        <v>37</v>
      </c>
      <c r="E29" s="307">
        <f>E28*0.18</f>
        <v>17.079999999999998</v>
      </c>
      <c r="F29" s="307"/>
      <c r="G29" s="91"/>
      <c r="H29" s="91"/>
      <c r="I29" s="56"/>
      <c r="J29" s="91"/>
      <c r="K29" s="91"/>
      <c r="L29" s="91"/>
      <c r="M29" s="91"/>
      <c r="N29" s="91"/>
      <c r="O29" s="91"/>
      <c r="P29" s="91"/>
    </row>
    <row r="30" spans="1:16" s="147" customFormat="1">
      <c r="A30" s="347"/>
      <c r="B30" s="7"/>
      <c r="C30" s="237" t="s">
        <v>274</v>
      </c>
      <c r="D30" s="347" t="s">
        <v>37</v>
      </c>
      <c r="E30" s="307">
        <f>E28*1.8*2.5</f>
        <v>427.01</v>
      </c>
      <c r="F30" s="307"/>
      <c r="G30" s="91"/>
      <c r="H30" s="91"/>
      <c r="I30" s="56"/>
      <c r="J30" s="91"/>
      <c r="K30" s="91"/>
      <c r="L30" s="91"/>
      <c r="M30" s="91"/>
      <c r="N30" s="91"/>
      <c r="O30" s="91"/>
      <c r="P30" s="91"/>
    </row>
    <row r="31" spans="1:16" s="147" customFormat="1" ht="15.75">
      <c r="A31" s="347">
        <f>A28+1</f>
        <v>9</v>
      </c>
      <c r="B31" s="7" t="s">
        <v>77</v>
      </c>
      <c r="C31" s="144" t="s">
        <v>145</v>
      </c>
      <c r="D31" s="347" t="s">
        <v>399</v>
      </c>
      <c r="E31" s="307">
        <f>E28</f>
        <v>94.89</v>
      </c>
      <c r="F31" s="307"/>
      <c r="G31" s="91"/>
      <c r="H31" s="56"/>
      <c r="I31" s="91"/>
      <c r="J31" s="56"/>
      <c r="K31" s="91"/>
      <c r="L31" s="91"/>
      <c r="M31" s="91"/>
      <c r="N31" s="91"/>
      <c r="O31" s="91"/>
      <c r="P31" s="91"/>
    </row>
    <row r="32" spans="1:16" s="147" customFormat="1">
      <c r="A32" s="347"/>
      <c r="B32" s="7"/>
      <c r="C32" s="237" t="s">
        <v>325</v>
      </c>
      <c r="D32" s="347" t="s">
        <v>37</v>
      </c>
      <c r="E32" s="307">
        <f>E31*0.18</f>
        <v>17.079999999999998</v>
      </c>
      <c r="F32" s="307"/>
      <c r="G32" s="91"/>
      <c r="H32" s="91"/>
      <c r="I32" s="56"/>
      <c r="J32" s="91"/>
      <c r="K32" s="91"/>
      <c r="L32" s="91"/>
      <c r="M32" s="91"/>
      <c r="N32" s="91"/>
      <c r="O32" s="91"/>
      <c r="P32" s="91"/>
    </row>
    <row r="33" spans="1:16" s="147" customFormat="1">
      <c r="A33" s="347"/>
      <c r="B33" s="7"/>
      <c r="C33" s="237" t="s">
        <v>326</v>
      </c>
      <c r="D33" s="347" t="s">
        <v>37</v>
      </c>
      <c r="E33" s="307">
        <f>E31*0.3</f>
        <v>28.47</v>
      </c>
      <c r="F33" s="307"/>
      <c r="G33" s="91"/>
      <c r="H33" s="91"/>
      <c r="I33" s="56"/>
      <c r="J33" s="91"/>
      <c r="K33" s="91"/>
      <c r="L33" s="91"/>
      <c r="M33" s="91"/>
      <c r="N33" s="91"/>
      <c r="O33" s="91"/>
      <c r="P33" s="91"/>
    </row>
    <row r="34" spans="1:16" s="53" customFormat="1" ht="25.5">
      <c r="A34" s="123">
        <v>12</v>
      </c>
      <c r="B34" s="7" t="s">
        <v>46</v>
      </c>
      <c r="C34" s="55" t="s">
        <v>105</v>
      </c>
      <c r="D34" s="347" t="s">
        <v>402</v>
      </c>
      <c r="E34" s="56">
        <f>E18</f>
        <v>130</v>
      </c>
      <c r="F34" s="56"/>
      <c r="G34" s="91"/>
      <c r="H34" s="56"/>
      <c r="I34" s="56"/>
      <c r="J34" s="56"/>
      <c r="K34" s="56"/>
      <c r="L34" s="56"/>
      <c r="M34" s="56"/>
      <c r="N34" s="56"/>
      <c r="O34" s="56"/>
      <c r="P34" s="56"/>
    </row>
    <row r="35" spans="1:16" s="53" customFormat="1" ht="15.75">
      <c r="A35" s="123"/>
      <c r="B35" s="7"/>
      <c r="C35" s="55" t="s">
        <v>104</v>
      </c>
      <c r="D35" s="347" t="s">
        <v>402</v>
      </c>
      <c r="E35" s="56">
        <f>E34/2*1.25</f>
        <v>81.25</v>
      </c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</row>
    <row r="36" spans="1:16" s="67" customFormat="1" ht="15.75">
      <c r="A36" s="81">
        <f>A34+1</f>
        <v>13</v>
      </c>
      <c r="B36" s="7" t="s">
        <v>46</v>
      </c>
      <c r="C36" s="144" t="s">
        <v>106</v>
      </c>
      <c r="D36" s="347" t="s">
        <v>401</v>
      </c>
      <c r="E36" s="84">
        <f>E35</f>
        <v>81.25</v>
      </c>
      <c r="F36" s="256"/>
      <c r="G36" s="91"/>
      <c r="H36" s="91"/>
      <c r="I36" s="91"/>
      <c r="J36" s="91"/>
      <c r="K36" s="56"/>
      <c r="L36" s="56"/>
      <c r="M36" s="56"/>
      <c r="N36" s="56"/>
      <c r="O36" s="56"/>
      <c r="P36" s="56"/>
    </row>
    <row r="37" spans="1:16" s="67" customFormat="1">
      <c r="A37" s="123">
        <v>14</v>
      </c>
      <c r="B37" s="7" t="s">
        <v>46</v>
      </c>
      <c r="C37" s="361" t="s">
        <v>351</v>
      </c>
      <c r="D37" s="362" t="s">
        <v>173</v>
      </c>
      <c r="E37" s="363">
        <v>65</v>
      </c>
      <c r="F37" s="56"/>
      <c r="G37" s="259"/>
      <c r="H37" s="91"/>
      <c r="I37" s="363"/>
      <c r="J37" s="259"/>
      <c r="K37" s="91"/>
      <c r="L37" s="91"/>
      <c r="M37" s="91"/>
      <c r="N37" s="91"/>
      <c r="O37" s="91"/>
      <c r="P37" s="91"/>
    </row>
    <row r="38" spans="1:16" s="67" customFormat="1">
      <c r="A38" s="123"/>
      <c r="B38" s="7"/>
      <c r="C38" s="180" t="s">
        <v>352</v>
      </c>
      <c r="D38" s="362" t="s">
        <v>173</v>
      </c>
      <c r="E38" s="320">
        <v>81.25</v>
      </c>
      <c r="F38" s="56"/>
      <c r="G38" s="259"/>
      <c r="H38" s="91"/>
      <c r="I38" s="56"/>
      <c r="J38" s="259"/>
      <c r="K38" s="91"/>
      <c r="L38" s="91"/>
      <c r="M38" s="91"/>
      <c r="N38" s="91"/>
      <c r="O38" s="91"/>
      <c r="P38" s="91"/>
    </row>
    <row r="39" spans="1:16" s="67" customFormat="1">
      <c r="A39" s="123">
        <v>15</v>
      </c>
      <c r="B39" s="7" t="s">
        <v>46</v>
      </c>
      <c r="C39" s="361" t="s">
        <v>353</v>
      </c>
      <c r="D39" s="362" t="s">
        <v>163</v>
      </c>
      <c r="E39" s="363">
        <v>91.22</v>
      </c>
      <c r="F39" s="56"/>
      <c r="G39" s="259"/>
      <c r="H39" s="91"/>
      <c r="I39" s="364"/>
      <c r="J39" s="259"/>
      <c r="K39" s="91"/>
      <c r="L39" s="91"/>
      <c r="M39" s="91"/>
      <c r="N39" s="91"/>
      <c r="O39" s="91"/>
      <c r="P39" s="91"/>
    </row>
    <row r="40" spans="1:16" s="67" customFormat="1">
      <c r="A40" s="123"/>
      <c r="B40" s="7"/>
      <c r="C40" s="180" t="s">
        <v>358</v>
      </c>
      <c r="D40" s="362" t="s">
        <v>173</v>
      </c>
      <c r="E40" s="320">
        <v>6</v>
      </c>
      <c r="F40" s="56"/>
      <c r="G40" s="259"/>
      <c r="H40" s="91"/>
      <c r="I40" s="56"/>
      <c r="J40" s="259"/>
      <c r="K40" s="91"/>
      <c r="L40" s="91"/>
      <c r="M40" s="91"/>
      <c r="N40" s="91"/>
      <c r="O40" s="91"/>
      <c r="P40" s="91"/>
    </row>
    <row r="41" spans="1:16" s="67" customFormat="1">
      <c r="A41" s="123"/>
      <c r="B41" s="7"/>
      <c r="C41" s="180" t="s">
        <v>359</v>
      </c>
      <c r="D41" s="362" t="s">
        <v>173</v>
      </c>
      <c r="E41" s="320">
        <v>6</v>
      </c>
      <c r="F41" s="56"/>
      <c r="G41" s="259"/>
      <c r="H41" s="91"/>
      <c r="I41" s="56"/>
      <c r="J41" s="259"/>
      <c r="K41" s="91"/>
      <c r="L41" s="91"/>
      <c r="M41" s="91"/>
      <c r="N41" s="91"/>
      <c r="O41" s="91"/>
      <c r="P41" s="91"/>
    </row>
    <row r="42" spans="1:16" s="67" customFormat="1">
      <c r="A42" s="123"/>
      <c r="B42" s="7"/>
      <c r="C42" s="180" t="s">
        <v>360</v>
      </c>
      <c r="D42" s="362" t="s">
        <v>173</v>
      </c>
      <c r="E42" s="320">
        <v>12</v>
      </c>
      <c r="F42" s="56"/>
      <c r="G42" s="259"/>
      <c r="H42" s="91"/>
      <c r="I42" s="56"/>
      <c r="J42" s="259"/>
      <c r="K42" s="91"/>
      <c r="L42" s="91"/>
      <c r="M42" s="91"/>
      <c r="N42" s="91"/>
      <c r="O42" s="91"/>
      <c r="P42" s="91"/>
    </row>
    <row r="43" spans="1:16" s="67" customFormat="1">
      <c r="A43" s="123">
        <v>16</v>
      </c>
      <c r="B43" s="7" t="s">
        <v>354</v>
      </c>
      <c r="C43" s="365" t="s">
        <v>355</v>
      </c>
      <c r="D43" s="362" t="s">
        <v>39</v>
      </c>
      <c r="E43" s="363">
        <v>130</v>
      </c>
      <c r="F43" s="56"/>
      <c r="G43" s="259"/>
      <c r="H43" s="91"/>
      <c r="I43" s="363"/>
      <c r="J43" s="259"/>
      <c r="K43" s="91"/>
      <c r="L43" s="91"/>
      <c r="M43" s="91"/>
      <c r="N43" s="91"/>
      <c r="O43" s="91"/>
      <c r="P43" s="91"/>
    </row>
    <row r="44" spans="1:16" s="67" customFormat="1">
      <c r="A44" s="123">
        <v>17</v>
      </c>
      <c r="B44" s="7" t="s">
        <v>354</v>
      </c>
      <c r="C44" s="365" t="s">
        <v>407</v>
      </c>
      <c r="D44" s="362" t="s">
        <v>163</v>
      </c>
      <c r="E44" s="363">
        <v>91.22</v>
      </c>
      <c r="F44" s="56"/>
      <c r="G44" s="259"/>
      <c r="H44" s="91"/>
      <c r="I44" s="363"/>
      <c r="J44" s="259"/>
      <c r="K44" s="91"/>
      <c r="L44" s="91"/>
      <c r="M44" s="91"/>
      <c r="N44" s="91"/>
      <c r="O44" s="91"/>
      <c r="P44" s="91"/>
    </row>
    <row r="45" spans="1:16" s="67" customFormat="1">
      <c r="A45" s="123"/>
      <c r="B45" s="7"/>
      <c r="C45" s="180" t="s">
        <v>356</v>
      </c>
      <c r="D45" s="362" t="s">
        <v>163</v>
      </c>
      <c r="E45" s="363">
        <f>SUM(E44)*1.1</f>
        <v>100.34</v>
      </c>
      <c r="F45" s="56"/>
      <c r="G45" s="259"/>
      <c r="H45" s="91"/>
      <c r="I45" s="320"/>
      <c r="J45" s="259"/>
      <c r="K45" s="91"/>
      <c r="L45" s="91"/>
      <c r="M45" s="91"/>
      <c r="N45" s="91"/>
      <c r="O45" s="91"/>
      <c r="P45" s="91"/>
    </row>
    <row r="46" spans="1:16" s="67" customFormat="1">
      <c r="A46" s="123"/>
      <c r="B46" s="7"/>
      <c r="C46" s="180" t="s">
        <v>357</v>
      </c>
      <c r="D46" s="362" t="s">
        <v>39</v>
      </c>
      <c r="E46" s="363">
        <v>130</v>
      </c>
      <c r="F46" s="56"/>
      <c r="G46" s="259"/>
      <c r="H46" s="91"/>
      <c r="I46" s="320"/>
      <c r="J46" s="259"/>
      <c r="K46" s="91"/>
      <c r="L46" s="91"/>
      <c r="M46" s="91"/>
      <c r="N46" s="91"/>
      <c r="O46" s="91"/>
      <c r="P46" s="91"/>
    </row>
    <row r="47" spans="1:16" s="147" customFormat="1" ht="15.75">
      <c r="A47" s="123">
        <v>19</v>
      </c>
      <c r="B47" s="7" t="s">
        <v>55</v>
      </c>
      <c r="C47" s="144" t="s">
        <v>138</v>
      </c>
      <c r="D47" s="347" t="s">
        <v>399</v>
      </c>
      <c r="E47" s="307">
        <v>12</v>
      </c>
      <c r="F47" s="307"/>
      <c r="G47" s="91"/>
      <c r="H47" s="56"/>
      <c r="I47" s="91"/>
      <c r="J47" s="91"/>
      <c r="K47" s="91"/>
      <c r="L47" s="91"/>
      <c r="M47" s="91"/>
      <c r="N47" s="91"/>
      <c r="O47" s="91"/>
      <c r="P47" s="91"/>
    </row>
    <row r="48" spans="1:16" s="147" customFormat="1" ht="15.75">
      <c r="A48" s="123">
        <f>A47+1</f>
        <v>20</v>
      </c>
      <c r="B48" s="7" t="s">
        <v>55</v>
      </c>
      <c r="C48" s="144" t="s">
        <v>121</v>
      </c>
      <c r="D48" s="366" t="s">
        <v>399</v>
      </c>
      <c r="E48" s="307">
        <f>E47</f>
        <v>12</v>
      </c>
      <c r="F48" s="307"/>
      <c r="G48" s="91"/>
      <c r="H48" s="56"/>
      <c r="I48" s="91"/>
      <c r="J48" s="91"/>
      <c r="K48" s="91"/>
      <c r="L48" s="91"/>
      <c r="M48" s="91"/>
      <c r="N48" s="91"/>
      <c r="O48" s="91"/>
      <c r="P48" s="91"/>
    </row>
    <row r="49" spans="1:16" s="89" customFormat="1" ht="13.5" thickBot="1">
      <c r="A49" s="367">
        <v>21</v>
      </c>
      <c r="B49" s="7" t="s">
        <v>55</v>
      </c>
      <c r="C49" s="144" t="s">
        <v>227</v>
      </c>
      <c r="D49" s="368" t="s">
        <v>39</v>
      </c>
      <c r="E49" s="56">
        <v>18</v>
      </c>
      <c r="F49" s="56"/>
      <c r="G49" s="91"/>
      <c r="H49" s="56"/>
      <c r="I49" s="91"/>
      <c r="J49" s="91"/>
      <c r="K49" s="91"/>
      <c r="L49" s="91"/>
      <c r="M49" s="91"/>
      <c r="N49" s="91"/>
      <c r="O49" s="91"/>
      <c r="P49" s="91"/>
    </row>
    <row r="50" spans="1:16" s="98" customFormat="1" ht="13.5" thickBot="1">
      <c r="A50" s="92"/>
      <c r="B50" s="4"/>
      <c r="C50" s="93" t="s">
        <v>28</v>
      </c>
      <c r="D50" s="94"/>
      <c r="E50" s="95"/>
      <c r="F50" s="96"/>
      <c r="G50" s="96"/>
      <c r="H50" s="96"/>
      <c r="I50" s="96"/>
      <c r="J50" s="96"/>
      <c r="K50" s="96"/>
      <c r="L50" s="97"/>
      <c r="M50" s="97"/>
      <c r="N50" s="97"/>
      <c r="O50" s="97"/>
      <c r="P50" s="97"/>
    </row>
    <row r="51" spans="1:16">
      <c r="H51" s="58"/>
      <c r="I51" s="58"/>
      <c r="J51" s="100"/>
      <c r="K51" s="100" t="s">
        <v>29</v>
      </c>
      <c r="L51" s="101"/>
      <c r="M51" s="102"/>
      <c r="N51" s="102"/>
      <c r="O51" s="102"/>
      <c r="P51" s="103"/>
    </row>
    <row r="52" spans="1:16">
      <c r="A52" s="104"/>
      <c r="B52" s="104"/>
      <c r="C52" s="104"/>
      <c r="J52" s="105"/>
      <c r="K52" s="105"/>
      <c r="L52" s="105" t="s">
        <v>89</v>
      </c>
      <c r="M52" s="106"/>
      <c r="N52" s="106"/>
      <c r="O52" s="106"/>
      <c r="P52" s="125"/>
    </row>
    <row r="53" spans="1:16">
      <c r="N53" s="78"/>
      <c r="O53" s="78"/>
      <c r="P53" s="126"/>
    </row>
    <row r="54" spans="1:16" s="53" customFormat="1">
      <c r="A54" s="107"/>
      <c r="B54" s="108"/>
      <c r="C54" s="107"/>
      <c r="D54" s="107"/>
      <c r="E54" s="109"/>
      <c r="F54" s="110"/>
      <c r="G54" s="110"/>
      <c r="H54" s="110"/>
    </row>
    <row r="55" spans="1:16" s="53" customFormat="1">
      <c r="A55" s="111"/>
      <c r="B55" s="112"/>
      <c r="C55" s="113"/>
      <c r="P55" s="129"/>
    </row>
    <row r="56" spans="1:16" s="53" customFormat="1">
      <c r="B56" s="113" t="s">
        <v>30</v>
      </c>
      <c r="C56" s="114"/>
      <c r="D56" s="89"/>
      <c r="E56" s="115"/>
      <c r="J56" s="53" t="s">
        <v>31</v>
      </c>
      <c r="K56" s="116"/>
      <c r="L56" s="116"/>
      <c r="M56" s="116"/>
      <c r="N56" s="89"/>
    </row>
    <row r="57" spans="1:16" s="53" customFormat="1">
      <c r="C57" s="110" t="s">
        <v>32</v>
      </c>
      <c r="D57" s="117"/>
      <c r="L57" s="113" t="s">
        <v>32</v>
      </c>
      <c r="N57" s="89"/>
    </row>
    <row r="63" spans="1:16">
      <c r="C63" s="124"/>
    </row>
  </sheetData>
  <mergeCells count="10">
    <mergeCell ref="D11:D13"/>
    <mergeCell ref="E11:E13"/>
    <mergeCell ref="F11:K12"/>
    <mergeCell ref="A1:P1"/>
    <mergeCell ref="A2:P2"/>
    <mergeCell ref="N8:O8"/>
    <mergeCell ref="L11:P12"/>
    <mergeCell ref="A11:A13"/>
    <mergeCell ref="B11:B13"/>
    <mergeCell ref="C11:C13"/>
  </mergeCells>
  <phoneticPr fontId="36" type="noConversion"/>
  <printOptions horizontalCentered="1"/>
  <pageMargins left="0.19685039370078741" right="0.23622047244094491" top="0.98425196850393704" bottom="0.23622047244094491" header="0.51181102362204722" footer="0.19685039370078741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workbookViewId="0">
      <selection activeCell="F35" sqref="F35"/>
    </sheetView>
  </sheetViews>
  <sheetFormatPr defaultRowHeight="12.75"/>
  <cols>
    <col min="1" max="1" width="3.28515625" style="99" customWidth="1"/>
    <col min="2" max="2" width="7.42578125" style="99" customWidth="1"/>
    <col min="3" max="3" width="53.85546875" style="69" customWidth="1"/>
    <col min="4" max="4" width="5.140625" style="70" customWidth="1"/>
    <col min="5" max="5" width="6.85546875" style="71" customWidth="1"/>
    <col min="6" max="6" width="7.7109375" style="70" customWidth="1"/>
    <col min="7" max="7" width="8.42578125" style="70" customWidth="1"/>
    <col min="8" max="8" width="8.7109375" style="70" customWidth="1"/>
    <col min="9" max="9" width="7.28515625" style="70" customWidth="1"/>
    <col min="10" max="10" width="7.42578125" style="70" customWidth="1"/>
    <col min="11" max="11" width="7.28515625" style="70" customWidth="1"/>
    <col min="12" max="12" width="8.85546875" style="70" customWidth="1"/>
    <col min="13" max="13" width="8.42578125" style="70" customWidth="1"/>
    <col min="14" max="14" width="10" style="70" customWidth="1"/>
    <col min="15" max="15" width="8.28515625" style="70" customWidth="1"/>
    <col min="16" max="16" width="9.42578125" style="70" customWidth="1"/>
    <col min="17" max="17" width="8.85546875" style="59" customWidth="1"/>
    <col min="18" max="256" width="11.42578125" style="59" customWidth="1"/>
    <col min="257" max="16384" width="9.140625" style="59"/>
  </cols>
  <sheetData>
    <row r="1" spans="1:16">
      <c r="A1" s="418" t="s">
        <v>129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</row>
    <row r="2" spans="1:16">
      <c r="A2" s="419" t="s">
        <v>140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</row>
    <row r="3" spans="1:16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16" s="61" customFormat="1">
      <c r="A4" s="61" t="str">
        <f>Kopsavilkums_Nr.1!A4</f>
        <v>Būves nosaukums:  Daudzdzīvokļu ēka</v>
      </c>
      <c r="B4" s="62"/>
      <c r="C4" s="62"/>
      <c r="D4" s="62"/>
      <c r="E4" s="63"/>
      <c r="F4" s="63"/>
      <c r="G4" s="63"/>
      <c r="H4" s="63"/>
      <c r="I4" s="63"/>
      <c r="J4" s="63"/>
      <c r="K4" s="64"/>
      <c r="L4" s="64"/>
      <c r="M4" s="64"/>
      <c r="N4" s="64"/>
      <c r="O4" s="64"/>
      <c r="P4" s="64"/>
    </row>
    <row r="5" spans="1:16" s="61" customFormat="1">
      <c r="A5" s="61" t="str">
        <f>Kopsavilkums_Nr.1!A5</f>
        <v>Objekta nosaukums: Energoefektivitātes paaugstināšana dzīvojamai mājai</v>
      </c>
      <c r="E5" s="65"/>
      <c r="F5" s="65"/>
      <c r="G5" s="65"/>
      <c r="H5" s="65"/>
      <c r="I5" s="65"/>
      <c r="J5" s="65"/>
      <c r="K5" s="64"/>
      <c r="L5" s="64"/>
      <c r="M5" s="64"/>
      <c r="N5" s="64"/>
      <c r="O5" s="64"/>
      <c r="P5" s="64"/>
    </row>
    <row r="6" spans="1:16" s="61" customFormat="1">
      <c r="A6" s="61" t="str">
        <f>Kopsavilkums_Nr.1!A6</f>
        <v>Objekta adrese:  Lāčplēša iela 17, Jelgava, LV-3002, KAD.NR.09000270187001</v>
      </c>
      <c r="E6" s="65"/>
      <c r="F6" s="65"/>
      <c r="G6" s="65"/>
      <c r="H6" s="65"/>
      <c r="I6" s="65"/>
      <c r="J6" s="65"/>
      <c r="K6" s="64"/>
      <c r="L6" s="64"/>
      <c r="M6" s="64"/>
      <c r="N6" s="64"/>
      <c r="O6" s="64"/>
      <c r="P6" s="64"/>
    </row>
    <row r="7" spans="1:16" s="67" customFormat="1">
      <c r="A7" s="67" t="str">
        <f>'Būvlaukums 1-1'!A7:G7</f>
        <v>Tāme sastādīta 2018.gada tirgus cenās, pamatojoties uz Inventrizācijas lietu, Tehniskās apsekošanas atzinuma un Energosertifikātu</v>
      </c>
      <c r="H7" s="254"/>
      <c r="I7" s="58"/>
      <c r="J7" s="58"/>
      <c r="K7" s="58"/>
      <c r="L7" s="58"/>
      <c r="M7" s="58"/>
      <c r="N7" s="58"/>
      <c r="O7" s="58"/>
      <c r="P7" s="58"/>
    </row>
    <row r="8" spans="1:16">
      <c r="A8" s="68"/>
      <c r="B8" s="68"/>
      <c r="F8" s="72"/>
      <c r="K8" s="58"/>
      <c r="L8" s="66" t="s">
        <v>86</v>
      </c>
      <c r="M8" s="58"/>
      <c r="N8" s="420"/>
      <c r="O8" s="420"/>
      <c r="P8" s="58"/>
    </row>
    <row r="9" spans="1:16">
      <c r="A9" s="68"/>
      <c r="B9" s="68"/>
      <c r="F9" s="72"/>
      <c r="L9" s="74"/>
      <c r="M9" s="75"/>
      <c r="N9" s="73"/>
      <c r="O9" s="75"/>
      <c r="P9" s="75"/>
    </row>
    <row r="10" spans="1:16">
      <c r="A10" s="76"/>
      <c r="B10" s="76"/>
      <c r="C10" s="77"/>
      <c r="L10" s="58"/>
      <c r="M10" s="58"/>
      <c r="N10" s="58"/>
      <c r="O10" s="58"/>
    </row>
    <row r="11" spans="1:16" s="67" customFormat="1" ht="6" customHeight="1" thickBot="1">
      <c r="A11" s="425" t="s">
        <v>20</v>
      </c>
      <c r="B11" s="428" t="s">
        <v>14</v>
      </c>
      <c r="C11" s="407" t="s">
        <v>15</v>
      </c>
      <c r="D11" s="410" t="s">
        <v>21</v>
      </c>
      <c r="E11" s="413" t="s">
        <v>22</v>
      </c>
      <c r="F11" s="416" t="s">
        <v>16</v>
      </c>
      <c r="G11" s="416"/>
      <c r="H11" s="416"/>
      <c r="I11" s="416"/>
      <c r="J11" s="416"/>
      <c r="K11" s="416"/>
      <c r="L11" s="421" t="s">
        <v>17</v>
      </c>
      <c r="M11" s="421"/>
      <c r="N11" s="421"/>
      <c r="O11" s="421"/>
      <c r="P11" s="422"/>
    </row>
    <row r="12" spans="1:16" s="67" customFormat="1" ht="6.75" customHeight="1" thickBot="1">
      <c r="A12" s="426"/>
      <c r="B12" s="429"/>
      <c r="C12" s="408"/>
      <c r="D12" s="411"/>
      <c r="E12" s="414"/>
      <c r="F12" s="417"/>
      <c r="G12" s="417"/>
      <c r="H12" s="417"/>
      <c r="I12" s="417"/>
      <c r="J12" s="417"/>
      <c r="K12" s="417"/>
      <c r="L12" s="423" t="s">
        <v>23</v>
      </c>
      <c r="M12" s="423"/>
      <c r="N12" s="423" t="s">
        <v>24</v>
      </c>
      <c r="O12" s="423"/>
      <c r="P12" s="424" t="s">
        <v>25</v>
      </c>
    </row>
    <row r="13" spans="1:16" s="67" customFormat="1" ht="44.25" customHeight="1">
      <c r="A13" s="427"/>
      <c r="B13" s="430"/>
      <c r="C13" s="409"/>
      <c r="D13" s="412"/>
      <c r="E13" s="415"/>
      <c r="F13" s="139" t="s">
        <v>26</v>
      </c>
      <c r="G13" s="139" t="s">
        <v>80</v>
      </c>
      <c r="H13" s="139" t="s">
        <v>81</v>
      </c>
      <c r="I13" s="139" t="s">
        <v>82</v>
      </c>
      <c r="J13" s="140" t="s">
        <v>83</v>
      </c>
      <c r="K13" s="140" t="s">
        <v>84</v>
      </c>
      <c r="L13" s="141" t="s">
        <v>27</v>
      </c>
      <c r="M13" s="139" t="s">
        <v>81</v>
      </c>
      <c r="N13" s="139" t="s">
        <v>82</v>
      </c>
      <c r="O13" s="140" t="s">
        <v>83</v>
      </c>
      <c r="P13" s="142" t="s">
        <v>85</v>
      </c>
    </row>
    <row r="14" spans="1:16" s="67" customFormat="1">
      <c r="A14" s="138" t="s">
        <v>78</v>
      </c>
      <c r="B14" s="138" t="s">
        <v>79</v>
      </c>
      <c r="C14" s="81">
        <f>B14+1</f>
        <v>3</v>
      </c>
      <c r="D14" s="81">
        <f t="shared" ref="D14:P14" si="0">C14+1</f>
        <v>4</v>
      </c>
      <c r="E14" s="81">
        <f t="shared" si="0"/>
        <v>5</v>
      </c>
      <c r="F14" s="81">
        <f t="shared" si="0"/>
        <v>6</v>
      </c>
      <c r="G14" s="81">
        <f t="shared" si="0"/>
        <v>7</v>
      </c>
      <c r="H14" s="81">
        <f t="shared" si="0"/>
        <v>8</v>
      </c>
      <c r="I14" s="81">
        <f t="shared" si="0"/>
        <v>9</v>
      </c>
      <c r="J14" s="81">
        <f t="shared" si="0"/>
        <v>10</v>
      </c>
      <c r="K14" s="81">
        <f t="shared" si="0"/>
        <v>11</v>
      </c>
      <c r="L14" s="81">
        <f t="shared" si="0"/>
        <v>12</v>
      </c>
      <c r="M14" s="81">
        <f t="shared" si="0"/>
        <v>13</v>
      </c>
      <c r="N14" s="81">
        <f t="shared" si="0"/>
        <v>14</v>
      </c>
      <c r="O14" s="81">
        <f t="shared" si="0"/>
        <v>15</v>
      </c>
      <c r="P14" s="81">
        <f t="shared" si="0"/>
        <v>16</v>
      </c>
    </row>
    <row r="15" spans="1:16" s="67" customFormat="1">
      <c r="A15" s="121"/>
      <c r="B15" s="119"/>
      <c r="C15" s="79" t="s">
        <v>140</v>
      </c>
      <c r="D15" s="145"/>
      <c r="E15" s="150"/>
      <c r="F15" s="285"/>
      <c r="G15" s="286"/>
      <c r="H15" s="56"/>
      <c r="I15" s="56"/>
      <c r="J15" s="56"/>
      <c r="K15" s="56"/>
      <c r="L15" s="287"/>
      <c r="M15" s="56"/>
      <c r="N15" s="56"/>
      <c r="O15" s="56"/>
      <c r="P15" s="56"/>
    </row>
    <row r="16" spans="1:16" s="67" customFormat="1" ht="15.75">
      <c r="A16" s="148">
        <v>1</v>
      </c>
      <c r="B16" s="118" t="s">
        <v>61</v>
      </c>
      <c r="C16" s="146" t="s">
        <v>139</v>
      </c>
      <c r="D16" s="143" t="s">
        <v>87</v>
      </c>
      <c r="E16" s="122">
        <v>74.55</v>
      </c>
      <c r="F16" s="52"/>
      <c r="G16" s="259"/>
      <c r="H16" s="52"/>
      <c r="I16" s="52"/>
      <c r="J16" s="52"/>
      <c r="K16" s="52"/>
      <c r="L16" s="52"/>
      <c r="M16" s="52"/>
      <c r="N16" s="52"/>
      <c r="O16" s="52"/>
      <c r="P16" s="52"/>
    </row>
    <row r="17" spans="1:16" s="67" customFormat="1" ht="38.25">
      <c r="A17" s="148">
        <v>2</v>
      </c>
      <c r="B17" s="118" t="s">
        <v>38</v>
      </c>
      <c r="C17" s="146" t="s">
        <v>230</v>
      </c>
      <c r="D17" s="143" t="s">
        <v>54</v>
      </c>
      <c r="E17" s="122">
        <v>74.55</v>
      </c>
      <c r="F17" s="52"/>
      <c r="G17" s="259"/>
      <c r="H17" s="52"/>
      <c r="I17" s="52"/>
      <c r="J17" s="52"/>
      <c r="K17" s="52"/>
      <c r="L17" s="52"/>
      <c r="M17" s="52"/>
      <c r="N17" s="52"/>
      <c r="O17" s="52"/>
      <c r="P17" s="52"/>
    </row>
    <row r="18" spans="1:16" s="67" customFormat="1">
      <c r="A18" s="148"/>
      <c r="B18" s="118"/>
      <c r="C18" s="146" t="s">
        <v>231</v>
      </c>
      <c r="D18" s="83" t="s">
        <v>148</v>
      </c>
      <c r="E18" s="244">
        <v>2</v>
      </c>
      <c r="F18" s="52"/>
      <c r="G18" s="259"/>
      <c r="H18" s="52"/>
      <c r="I18" s="52"/>
      <c r="J18" s="52"/>
      <c r="K18" s="52"/>
      <c r="L18" s="52"/>
      <c r="M18" s="52"/>
      <c r="N18" s="52"/>
      <c r="O18" s="52"/>
      <c r="P18" s="52"/>
    </row>
    <row r="19" spans="1:16" s="67" customFormat="1">
      <c r="A19" s="148"/>
      <c r="B19" s="118"/>
      <c r="C19" s="146" t="s">
        <v>232</v>
      </c>
      <c r="D19" s="83" t="s">
        <v>148</v>
      </c>
      <c r="E19" s="244">
        <v>3</v>
      </c>
      <c r="F19" s="52"/>
      <c r="G19" s="259"/>
      <c r="H19" s="52"/>
      <c r="I19" s="52"/>
      <c r="J19" s="52"/>
      <c r="K19" s="52"/>
      <c r="L19" s="52"/>
      <c r="M19" s="52"/>
      <c r="N19" s="52"/>
      <c r="O19" s="52"/>
      <c r="P19" s="52"/>
    </row>
    <row r="20" spans="1:16" s="67" customFormat="1">
      <c r="A20" s="148"/>
      <c r="B20" s="118"/>
      <c r="C20" s="146" t="s">
        <v>233</v>
      </c>
      <c r="D20" s="83" t="s">
        <v>148</v>
      </c>
      <c r="E20" s="244">
        <v>8</v>
      </c>
      <c r="F20" s="52"/>
      <c r="G20" s="259"/>
      <c r="H20" s="52"/>
      <c r="I20" s="52"/>
      <c r="J20" s="52"/>
      <c r="K20" s="52"/>
      <c r="L20" s="52"/>
      <c r="M20" s="52"/>
      <c r="N20" s="52"/>
      <c r="O20" s="52"/>
      <c r="P20" s="52"/>
    </row>
    <row r="21" spans="1:16" s="67" customFormat="1">
      <c r="A21" s="148"/>
      <c r="B21" s="118"/>
      <c r="C21" s="146" t="s">
        <v>234</v>
      </c>
      <c r="D21" s="83" t="s">
        <v>148</v>
      </c>
      <c r="E21" s="244">
        <v>2</v>
      </c>
      <c r="F21" s="52"/>
      <c r="G21" s="259"/>
      <c r="H21" s="52"/>
      <c r="I21" s="52"/>
      <c r="J21" s="52"/>
      <c r="K21" s="52"/>
      <c r="L21" s="52"/>
      <c r="M21" s="52"/>
      <c r="N21" s="52"/>
      <c r="O21" s="52"/>
      <c r="P21" s="52"/>
    </row>
    <row r="22" spans="1:16" s="67" customFormat="1">
      <c r="A22" s="148"/>
      <c r="B22" s="118"/>
      <c r="C22" s="146" t="s">
        <v>235</v>
      </c>
      <c r="D22" s="83" t="s">
        <v>148</v>
      </c>
      <c r="E22" s="244">
        <v>5</v>
      </c>
      <c r="F22" s="52"/>
      <c r="G22" s="259"/>
      <c r="H22" s="52"/>
      <c r="I22" s="52"/>
      <c r="J22" s="52"/>
      <c r="K22" s="52"/>
      <c r="L22" s="52"/>
      <c r="M22" s="52"/>
      <c r="N22" s="52"/>
      <c r="O22" s="52"/>
      <c r="P22" s="52"/>
    </row>
    <row r="23" spans="1:16" s="67" customFormat="1">
      <c r="A23" s="148"/>
      <c r="B23" s="118"/>
      <c r="C23" s="146" t="s">
        <v>236</v>
      </c>
      <c r="D23" s="83" t="s">
        <v>148</v>
      </c>
      <c r="E23" s="244">
        <v>18</v>
      </c>
      <c r="F23" s="52"/>
      <c r="G23" s="259"/>
      <c r="H23" s="52"/>
      <c r="I23" s="52"/>
      <c r="J23" s="52"/>
      <c r="K23" s="52"/>
      <c r="L23" s="52"/>
      <c r="M23" s="52"/>
      <c r="N23" s="52"/>
      <c r="O23" s="52"/>
      <c r="P23" s="52"/>
    </row>
    <row r="24" spans="1:16" s="67" customFormat="1">
      <c r="A24" s="148"/>
      <c r="B24" s="118"/>
      <c r="C24" s="146" t="s">
        <v>237</v>
      </c>
      <c r="D24" s="83" t="s">
        <v>148</v>
      </c>
      <c r="E24" s="244">
        <v>9</v>
      </c>
      <c r="F24" s="52"/>
      <c r="G24" s="259"/>
      <c r="H24" s="52"/>
      <c r="I24" s="52"/>
      <c r="J24" s="52"/>
      <c r="K24" s="52"/>
      <c r="L24" s="52"/>
      <c r="M24" s="52"/>
      <c r="N24" s="52"/>
      <c r="O24" s="52"/>
      <c r="P24" s="52"/>
    </row>
    <row r="25" spans="1:16" s="67" customFormat="1">
      <c r="A25" s="148"/>
      <c r="B25" s="118"/>
      <c r="C25" s="146" t="s">
        <v>238</v>
      </c>
      <c r="D25" s="83" t="s">
        <v>148</v>
      </c>
      <c r="E25" s="244">
        <v>1</v>
      </c>
      <c r="F25" s="52"/>
      <c r="G25" s="259"/>
      <c r="H25" s="52"/>
      <c r="I25" s="52"/>
      <c r="J25" s="52"/>
      <c r="K25" s="52"/>
      <c r="L25" s="52"/>
      <c r="M25" s="52"/>
      <c r="N25" s="52"/>
      <c r="O25" s="52"/>
      <c r="P25" s="52"/>
    </row>
    <row r="26" spans="1:16" s="67" customFormat="1" ht="25.5">
      <c r="A26" s="344">
        <v>3</v>
      </c>
      <c r="B26" s="118" t="s">
        <v>38</v>
      </c>
      <c r="C26" s="146" t="s">
        <v>366</v>
      </c>
      <c r="D26" s="347" t="s">
        <v>400</v>
      </c>
      <c r="E26" s="122">
        <v>19.05</v>
      </c>
      <c r="F26" s="52"/>
      <c r="G26" s="259"/>
      <c r="H26" s="52"/>
      <c r="I26" s="52"/>
      <c r="J26" s="52"/>
      <c r="K26" s="52"/>
      <c r="L26" s="52"/>
      <c r="M26" s="52"/>
      <c r="N26" s="52"/>
      <c r="O26" s="52"/>
      <c r="P26" s="52"/>
    </row>
    <row r="27" spans="1:16" s="67" customFormat="1">
      <c r="A27" s="344"/>
      <c r="B27" s="118"/>
      <c r="C27" s="146" t="s">
        <v>365</v>
      </c>
      <c r="D27" s="347" t="s">
        <v>148</v>
      </c>
      <c r="E27" s="244">
        <v>3</v>
      </c>
      <c r="F27" s="52"/>
      <c r="G27" s="259"/>
      <c r="H27" s="52"/>
      <c r="I27" s="52"/>
      <c r="J27" s="52"/>
      <c r="K27" s="52"/>
      <c r="L27" s="52"/>
      <c r="M27" s="52"/>
      <c r="N27" s="52"/>
      <c r="O27" s="52"/>
      <c r="P27" s="52"/>
    </row>
    <row r="28" spans="1:16" s="67" customFormat="1">
      <c r="A28" s="344"/>
      <c r="B28" s="118"/>
      <c r="C28" s="146" t="s">
        <v>364</v>
      </c>
      <c r="D28" s="347" t="s">
        <v>148</v>
      </c>
      <c r="E28" s="244">
        <v>3</v>
      </c>
      <c r="F28" s="52"/>
      <c r="G28" s="259"/>
      <c r="H28" s="52"/>
      <c r="I28" s="52"/>
      <c r="J28" s="52"/>
      <c r="K28" s="52"/>
      <c r="L28" s="52"/>
      <c r="M28" s="52"/>
      <c r="N28" s="52"/>
      <c r="O28" s="52"/>
      <c r="P28" s="52"/>
    </row>
    <row r="29" spans="1:16" s="67" customFormat="1" ht="13.5" thickBot="1">
      <c r="A29" s="360"/>
      <c r="B29" s="118"/>
      <c r="C29" s="146" t="s">
        <v>363</v>
      </c>
      <c r="D29" s="347" t="s">
        <v>148</v>
      </c>
      <c r="E29" s="244">
        <v>3</v>
      </c>
      <c r="F29" s="52"/>
      <c r="G29" s="259"/>
      <c r="H29" s="52"/>
      <c r="I29" s="52"/>
      <c r="J29" s="52"/>
      <c r="K29" s="52"/>
      <c r="L29" s="52"/>
      <c r="M29" s="52"/>
      <c r="N29" s="52"/>
      <c r="O29" s="52"/>
      <c r="P29" s="52"/>
    </row>
    <row r="30" spans="1:16" s="98" customFormat="1" ht="13.5" thickBot="1">
      <c r="A30" s="92"/>
      <c r="B30" s="4"/>
      <c r="C30" s="93" t="s">
        <v>28</v>
      </c>
      <c r="D30" s="94"/>
      <c r="E30" s="95"/>
      <c r="F30" s="96"/>
      <c r="G30" s="96"/>
      <c r="H30" s="96"/>
      <c r="I30" s="96"/>
      <c r="J30" s="96"/>
      <c r="K30" s="96"/>
      <c r="L30" s="97"/>
      <c r="M30" s="262"/>
      <c r="N30" s="262"/>
      <c r="O30" s="262"/>
      <c r="P30" s="262"/>
    </row>
    <row r="31" spans="1:16">
      <c r="H31" s="58"/>
      <c r="I31" s="58"/>
      <c r="J31" s="100"/>
      <c r="K31" s="100" t="s">
        <v>29</v>
      </c>
      <c r="L31" s="101"/>
      <c r="M31" s="80"/>
      <c r="N31" s="80"/>
      <c r="O31" s="80"/>
      <c r="P31" s="263"/>
    </row>
    <row r="32" spans="1:16">
      <c r="A32" s="104"/>
      <c r="B32" s="104"/>
      <c r="C32" s="104"/>
      <c r="J32" s="105"/>
      <c r="K32" s="105"/>
      <c r="L32" s="105" t="s">
        <v>89</v>
      </c>
      <c r="M32" s="264"/>
      <c r="N32" s="264"/>
      <c r="O32" s="264"/>
      <c r="P32" s="265"/>
    </row>
    <row r="33" spans="1:16">
      <c r="N33" s="78"/>
      <c r="O33" s="78"/>
      <c r="P33" s="126"/>
    </row>
    <row r="34" spans="1:16" s="53" customFormat="1">
      <c r="A34" s="107"/>
      <c r="B34" s="108"/>
      <c r="C34" s="107"/>
      <c r="D34" s="107"/>
      <c r="E34" s="109"/>
      <c r="F34" s="110"/>
      <c r="G34" s="110"/>
      <c r="H34" s="110"/>
    </row>
    <row r="35" spans="1:16" s="53" customFormat="1">
      <c r="A35" s="111"/>
      <c r="B35" s="112"/>
      <c r="C35" s="113"/>
      <c r="P35" s="129"/>
    </row>
    <row r="36" spans="1:16" s="53" customFormat="1">
      <c r="B36" s="113" t="s">
        <v>30</v>
      </c>
      <c r="C36" s="114"/>
      <c r="D36" s="89"/>
      <c r="E36" s="115"/>
      <c r="J36" s="53" t="s">
        <v>31</v>
      </c>
      <c r="K36" s="116"/>
      <c r="L36" s="116"/>
      <c r="M36" s="116"/>
      <c r="N36" s="89"/>
    </row>
    <row r="37" spans="1:16" s="53" customFormat="1">
      <c r="C37" s="110" t="s">
        <v>32</v>
      </c>
      <c r="D37" s="117"/>
      <c r="L37" s="113" t="s">
        <v>32</v>
      </c>
      <c r="N37" s="89"/>
    </row>
  </sheetData>
  <mergeCells count="10">
    <mergeCell ref="C11:C13"/>
    <mergeCell ref="D11:D13"/>
    <mergeCell ref="E11:E13"/>
    <mergeCell ref="F11:K12"/>
    <mergeCell ref="A1:P1"/>
    <mergeCell ref="A2:P2"/>
    <mergeCell ref="N8:O8"/>
    <mergeCell ref="L11:P12"/>
    <mergeCell ref="A11:A13"/>
    <mergeCell ref="B11:B13"/>
  </mergeCells>
  <phoneticPr fontId="36" type="noConversion"/>
  <printOptions horizontalCentered="1"/>
  <pageMargins left="0.19685039370078741" right="0.23622047244094491" top="0.98425196850393704" bottom="0.19685039370078741" header="0.51181102362204722" footer="0.51181102362204722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9"/>
  <sheetViews>
    <sheetView workbookViewId="0">
      <selection activeCell="F41" sqref="F41"/>
    </sheetView>
  </sheetViews>
  <sheetFormatPr defaultRowHeight="12.75"/>
  <cols>
    <col min="1" max="1" width="3.28515625" style="99" customWidth="1"/>
    <col min="2" max="2" width="7.42578125" style="99" customWidth="1"/>
    <col min="3" max="3" width="53.85546875" style="69" customWidth="1"/>
    <col min="4" max="4" width="5.140625" style="70" customWidth="1"/>
    <col min="5" max="5" width="6.85546875" style="71" customWidth="1"/>
    <col min="6" max="6" width="7.7109375" style="70" customWidth="1"/>
    <col min="7" max="7" width="8.42578125" style="70" customWidth="1"/>
    <col min="8" max="8" width="8.7109375" style="70" customWidth="1"/>
    <col min="9" max="9" width="7.28515625" style="70" customWidth="1"/>
    <col min="10" max="10" width="7.42578125" style="70" customWidth="1"/>
    <col min="11" max="11" width="7.28515625" style="70" customWidth="1"/>
    <col min="12" max="12" width="8.85546875" style="70" customWidth="1"/>
    <col min="13" max="13" width="8.42578125" style="70" customWidth="1"/>
    <col min="14" max="14" width="10" style="70" customWidth="1"/>
    <col min="15" max="15" width="8.28515625" style="70" customWidth="1"/>
    <col min="16" max="16" width="9.42578125" style="70" customWidth="1"/>
    <col min="17" max="17" width="8.85546875" style="59" customWidth="1"/>
    <col min="18" max="256" width="11.42578125" style="59" customWidth="1"/>
    <col min="257" max="16384" width="9.140625" style="59"/>
  </cols>
  <sheetData>
    <row r="1" spans="1:20">
      <c r="A1" s="418" t="s">
        <v>229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</row>
    <row r="2" spans="1:20">
      <c r="A2" s="419" t="s">
        <v>228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</row>
    <row r="3" spans="1:20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20" s="61" customFormat="1">
      <c r="A4" s="61" t="str">
        <f>Kopsavilkums_Nr.1!A4</f>
        <v>Būves nosaukums:  Daudzdzīvokļu ēka</v>
      </c>
      <c r="B4" s="62"/>
      <c r="C4" s="62"/>
      <c r="D4" s="62"/>
      <c r="E4" s="63"/>
      <c r="F4" s="63"/>
      <c r="G4" s="63"/>
      <c r="H4" s="63"/>
      <c r="I4" s="63"/>
      <c r="J4" s="63"/>
      <c r="K4" s="64"/>
      <c r="L4" s="64"/>
      <c r="M4" s="64"/>
      <c r="N4" s="64"/>
      <c r="O4" s="64"/>
      <c r="P4" s="64"/>
    </row>
    <row r="5" spans="1:20" s="61" customFormat="1">
      <c r="A5" s="61" t="str">
        <f>Kopsavilkums_Nr.1!A5</f>
        <v>Objekta nosaukums: Energoefektivitātes paaugstināšana dzīvojamai mājai</v>
      </c>
      <c r="E5" s="65"/>
      <c r="F5" s="65"/>
      <c r="G5" s="65"/>
      <c r="H5" s="65"/>
      <c r="I5" s="65"/>
      <c r="J5" s="65"/>
      <c r="K5" s="64"/>
      <c r="L5" s="64"/>
      <c r="M5" s="64"/>
      <c r="N5" s="64"/>
      <c r="O5" s="64"/>
      <c r="P5" s="64"/>
    </row>
    <row r="6" spans="1:20" s="61" customFormat="1">
      <c r="A6" s="61" t="str">
        <f>Kopsavilkums_Nr.1!A6</f>
        <v>Objekta adrese:  Lāčplēša iela 17, Jelgava, LV-3002, KAD.NR.09000270187001</v>
      </c>
      <c r="E6" s="65"/>
      <c r="F6" s="65"/>
      <c r="G6" s="65"/>
      <c r="H6" s="65"/>
      <c r="I6" s="65"/>
      <c r="J6" s="65"/>
      <c r="K6" s="64"/>
      <c r="L6" s="64"/>
      <c r="M6" s="64"/>
      <c r="N6" s="64"/>
      <c r="O6" s="64"/>
      <c r="P6" s="64"/>
    </row>
    <row r="7" spans="1:20" s="67" customFormat="1">
      <c r="A7" s="67" t="str">
        <f>'Būvlaukums 1-1'!A7:G7</f>
        <v>Tāme sastādīta 2018.gada tirgus cenās, pamatojoties uz Inventrizācijas lietu, Tehniskās apsekošanas atzinuma un Energosertifikātu</v>
      </c>
      <c r="H7" s="254"/>
      <c r="I7" s="241"/>
      <c r="J7" s="241"/>
      <c r="K7" s="241"/>
      <c r="L7" s="241"/>
      <c r="M7" s="241"/>
      <c r="N7" s="241"/>
      <c r="O7" s="241"/>
      <c r="P7" s="241"/>
    </row>
    <row r="8" spans="1:20">
      <c r="A8" s="68"/>
      <c r="B8" s="68"/>
      <c r="F8" s="72"/>
      <c r="K8" s="241"/>
      <c r="L8" s="242" t="s">
        <v>86</v>
      </c>
      <c r="M8" s="241"/>
      <c r="N8" s="420"/>
      <c r="O8" s="420"/>
      <c r="P8" s="241"/>
    </row>
    <row r="9" spans="1:20">
      <c r="A9" s="68"/>
      <c r="B9" s="68"/>
      <c r="F9" s="72"/>
      <c r="L9" s="74"/>
      <c r="M9" s="75"/>
      <c r="N9" s="243"/>
      <c r="O9" s="75"/>
      <c r="P9" s="75"/>
    </row>
    <row r="10" spans="1:20">
      <c r="A10" s="76"/>
      <c r="B10" s="76"/>
      <c r="C10" s="77"/>
      <c r="L10" s="241"/>
      <c r="M10" s="241"/>
      <c r="N10" s="241"/>
      <c r="O10" s="241"/>
    </row>
    <row r="11" spans="1:20" s="67" customFormat="1" ht="6" customHeight="1" thickBot="1">
      <c r="A11" s="425" t="s">
        <v>20</v>
      </c>
      <c r="B11" s="428" t="s">
        <v>14</v>
      </c>
      <c r="C11" s="407" t="s">
        <v>15</v>
      </c>
      <c r="D11" s="410" t="s">
        <v>21</v>
      </c>
      <c r="E11" s="413" t="s">
        <v>22</v>
      </c>
      <c r="F11" s="416" t="s">
        <v>16</v>
      </c>
      <c r="G11" s="416"/>
      <c r="H11" s="416"/>
      <c r="I11" s="416"/>
      <c r="J11" s="416"/>
      <c r="K11" s="416"/>
      <c r="L11" s="421" t="s">
        <v>17</v>
      </c>
      <c r="M11" s="421"/>
      <c r="N11" s="421"/>
      <c r="O11" s="421"/>
      <c r="P11" s="422"/>
    </row>
    <row r="12" spans="1:20" s="67" customFormat="1" ht="6.75" customHeight="1" thickBot="1">
      <c r="A12" s="426"/>
      <c r="B12" s="429"/>
      <c r="C12" s="408"/>
      <c r="D12" s="411"/>
      <c r="E12" s="414"/>
      <c r="F12" s="417"/>
      <c r="G12" s="417"/>
      <c r="H12" s="417"/>
      <c r="I12" s="417"/>
      <c r="J12" s="417"/>
      <c r="K12" s="417"/>
      <c r="L12" s="423" t="s">
        <v>23</v>
      </c>
      <c r="M12" s="423"/>
      <c r="N12" s="423" t="s">
        <v>24</v>
      </c>
      <c r="O12" s="423"/>
      <c r="P12" s="424" t="s">
        <v>25</v>
      </c>
    </row>
    <row r="13" spans="1:20" s="67" customFormat="1" ht="44.25" customHeight="1">
      <c r="A13" s="427"/>
      <c r="B13" s="430"/>
      <c r="C13" s="409"/>
      <c r="D13" s="412"/>
      <c r="E13" s="415"/>
      <c r="F13" s="139" t="s">
        <v>26</v>
      </c>
      <c r="G13" s="139" t="s">
        <v>80</v>
      </c>
      <c r="H13" s="139" t="s">
        <v>81</v>
      </c>
      <c r="I13" s="139" t="s">
        <v>82</v>
      </c>
      <c r="J13" s="140" t="s">
        <v>83</v>
      </c>
      <c r="K13" s="140" t="s">
        <v>84</v>
      </c>
      <c r="L13" s="141" t="s">
        <v>27</v>
      </c>
      <c r="M13" s="139" t="s">
        <v>81</v>
      </c>
      <c r="N13" s="139" t="s">
        <v>82</v>
      </c>
      <c r="O13" s="140" t="s">
        <v>83</v>
      </c>
      <c r="P13" s="142" t="s">
        <v>85</v>
      </c>
    </row>
    <row r="14" spans="1:20" s="67" customFormat="1">
      <c r="A14" s="138" t="s">
        <v>78</v>
      </c>
      <c r="B14" s="138" t="s">
        <v>79</v>
      </c>
      <c r="C14" s="81">
        <f>B14+1</f>
        <v>3</v>
      </c>
      <c r="D14" s="81">
        <f t="shared" ref="D14:P14" si="0">C14+1</f>
        <v>4</v>
      </c>
      <c r="E14" s="81">
        <f t="shared" si="0"/>
        <v>5</v>
      </c>
      <c r="F14" s="81">
        <f t="shared" si="0"/>
        <v>6</v>
      </c>
      <c r="G14" s="81">
        <f t="shared" si="0"/>
        <v>7</v>
      </c>
      <c r="H14" s="81">
        <f t="shared" si="0"/>
        <v>8</v>
      </c>
      <c r="I14" s="81">
        <f t="shared" si="0"/>
        <v>9</v>
      </c>
      <c r="J14" s="81">
        <f t="shared" si="0"/>
        <v>10</v>
      </c>
      <c r="K14" s="81">
        <f t="shared" si="0"/>
        <v>11</v>
      </c>
      <c r="L14" s="81">
        <f t="shared" si="0"/>
        <v>12</v>
      </c>
      <c r="M14" s="81">
        <f t="shared" si="0"/>
        <v>13</v>
      </c>
      <c r="N14" s="81">
        <f t="shared" si="0"/>
        <v>14</v>
      </c>
      <c r="O14" s="81">
        <f t="shared" si="0"/>
        <v>15</v>
      </c>
      <c r="P14" s="81">
        <f t="shared" si="0"/>
        <v>16</v>
      </c>
    </row>
    <row r="15" spans="1:20" s="67" customFormat="1" ht="25.5">
      <c r="A15" s="81"/>
      <c r="B15" s="7"/>
      <c r="C15" s="248" t="s">
        <v>240</v>
      </c>
      <c r="D15" s="83"/>
      <c r="E15" s="84"/>
      <c r="F15" s="256"/>
      <c r="G15" s="257"/>
      <c r="H15" s="91"/>
      <c r="I15" s="91"/>
      <c r="J15" s="91"/>
      <c r="K15" s="91"/>
      <c r="L15" s="257"/>
      <c r="M15" s="91"/>
      <c r="N15" s="91"/>
      <c r="O15" s="91"/>
      <c r="P15" s="91"/>
    </row>
    <row r="16" spans="1:20" s="67" customFormat="1" ht="25.5">
      <c r="A16" s="81">
        <v>1</v>
      </c>
      <c r="B16" s="7" t="s">
        <v>239</v>
      </c>
      <c r="C16" s="144" t="s">
        <v>315</v>
      </c>
      <c r="D16" s="83" t="s">
        <v>54</v>
      </c>
      <c r="E16" s="84">
        <f>1.8*1.2*'Apkure 2-1'!E16</f>
        <v>181.44</v>
      </c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R16" s="245"/>
      <c r="S16" s="245"/>
      <c r="T16" s="245"/>
    </row>
    <row r="17" spans="1:256" s="67" customFormat="1" ht="15.75">
      <c r="A17" s="81">
        <v>2</v>
      </c>
      <c r="B17" s="7" t="s">
        <v>239</v>
      </c>
      <c r="C17" s="246" t="s">
        <v>320</v>
      </c>
      <c r="D17" s="83" t="s">
        <v>54</v>
      </c>
      <c r="E17" s="84">
        <f>E16</f>
        <v>181.44</v>
      </c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R17" s="245"/>
      <c r="S17" s="245"/>
      <c r="T17" s="245"/>
    </row>
    <row r="18" spans="1:256" s="233" customFormat="1" ht="25.5">
      <c r="A18" s="81">
        <v>3</v>
      </c>
      <c r="B18" s="7" t="s">
        <v>239</v>
      </c>
      <c r="C18" s="144" t="s">
        <v>321</v>
      </c>
      <c r="D18" s="83" t="s">
        <v>54</v>
      </c>
      <c r="E18" s="247">
        <f>E17</f>
        <v>181.44</v>
      </c>
      <c r="F18" s="91"/>
      <c r="G18" s="91"/>
      <c r="H18" s="56"/>
      <c r="I18" s="91"/>
      <c r="J18" s="91"/>
      <c r="K18" s="91"/>
      <c r="L18" s="91"/>
      <c r="M18" s="91"/>
      <c r="N18" s="91"/>
      <c r="O18" s="91"/>
      <c r="P18" s="91"/>
      <c r="R18" s="234"/>
      <c r="S18" s="234"/>
      <c r="T18" s="234"/>
    </row>
    <row r="19" spans="1:256">
      <c r="A19" s="344">
        <v>4</v>
      </c>
      <c r="B19" s="345" t="s">
        <v>61</v>
      </c>
      <c r="C19" s="346" t="s">
        <v>362</v>
      </c>
      <c r="D19" s="347" t="s">
        <v>148</v>
      </c>
      <c r="E19" s="348">
        <v>42</v>
      </c>
      <c r="F19" s="349"/>
      <c r="G19" s="349"/>
      <c r="H19" s="307"/>
      <c r="I19" s="349"/>
      <c r="J19" s="349"/>
      <c r="K19" s="349"/>
      <c r="L19" s="349"/>
      <c r="M19" s="349"/>
      <c r="N19" s="349"/>
      <c r="O19" s="349"/>
      <c r="P19" s="349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L19" s="67"/>
      <c r="HM19" s="67"/>
      <c r="HN19" s="67"/>
      <c r="HO19" s="67"/>
      <c r="HP19" s="67"/>
      <c r="HQ19" s="67"/>
      <c r="HR19" s="67"/>
      <c r="HS19" s="67"/>
      <c r="HT19" s="67"/>
      <c r="HU19" s="67"/>
      <c r="HV19" s="67"/>
      <c r="HW19" s="67"/>
      <c r="HX19" s="67"/>
      <c r="HY19" s="67"/>
      <c r="HZ19" s="67"/>
      <c r="IA19" s="67"/>
      <c r="IB19" s="67"/>
      <c r="IC19" s="67"/>
      <c r="ID19" s="67"/>
      <c r="IE19" s="67"/>
      <c r="IF19" s="67"/>
      <c r="IG19" s="67"/>
      <c r="IH19" s="67"/>
      <c r="II19" s="67"/>
      <c r="IJ19" s="67"/>
      <c r="IK19" s="67"/>
      <c r="IL19" s="67"/>
      <c r="IM19" s="67"/>
      <c r="IN19" s="67"/>
      <c r="IO19" s="67"/>
      <c r="IP19" s="67"/>
      <c r="IQ19" s="67"/>
      <c r="IR19" s="67"/>
      <c r="IS19" s="67"/>
      <c r="IT19" s="67"/>
      <c r="IU19" s="67"/>
      <c r="IV19" s="67"/>
    </row>
    <row r="20" spans="1:256">
      <c r="A20" s="148"/>
      <c r="B20" s="118"/>
      <c r="C20" s="250" t="s">
        <v>246</v>
      </c>
      <c r="D20" s="83"/>
      <c r="E20" s="122"/>
      <c r="F20" s="91"/>
      <c r="G20" s="91"/>
      <c r="H20" s="56"/>
      <c r="I20" s="91"/>
      <c r="J20" s="91"/>
      <c r="K20" s="91"/>
      <c r="L20" s="91"/>
      <c r="M20" s="91"/>
      <c r="N20" s="91"/>
      <c r="O20" s="91"/>
      <c r="P20" s="91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7"/>
      <c r="CA20" s="67"/>
      <c r="CB20" s="67"/>
      <c r="CC20" s="67"/>
      <c r="CD20" s="67"/>
      <c r="CE20" s="67"/>
      <c r="CF20" s="67"/>
      <c r="CG20" s="67"/>
      <c r="CH20" s="67"/>
      <c r="CI20" s="67"/>
      <c r="CJ20" s="67"/>
      <c r="CK20" s="67"/>
      <c r="CL20" s="67"/>
      <c r="CM20" s="67"/>
      <c r="CN20" s="67"/>
      <c r="CO20" s="67"/>
      <c r="CP20" s="67"/>
      <c r="CQ20" s="67"/>
      <c r="CR20" s="67"/>
      <c r="CS20" s="67"/>
      <c r="CT20" s="67"/>
      <c r="CU20" s="67"/>
      <c r="CV20" s="67"/>
      <c r="CW20" s="67"/>
      <c r="CX20" s="67"/>
      <c r="CY20" s="67"/>
      <c r="CZ20" s="67"/>
      <c r="DA20" s="67"/>
      <c r="DB20" s="67"/>
      <c r="DC20" s="67"/>
      <c r="DD20" s="67"/>
      <c r="DE20" s="67"/>
      <c r="DF20" s="67"/>
      <c r="DG20" s="67"/>
      <c r="DH20" s="67"/>
      <c r="DI20" s="67"/>
      <c r="DJ20" s="67"/>
      <c r="DK20" s="67"/>
      <c r="DL20" s="67"/>
      <c r="DM20" s="67"/>
      <c r="DN20" s="67"/>
      <c r="DO20" s="67"/>
      <c r="DP20" s="67"/>
      <c r="DQ20" s="67"/>
      <c r="DR20" s="67"/>
      <c r="DS20" s="67"/>
      <c r="DT20" s="67"/>
      <c r="DU20" s="67"/>
      <c r="DV20" s="67"/>
      <c r="DW20" s="67"/>
      <c r="DX20" s="67"/>
      <c r="DY20" s="67"/>
      <c r="DZ20" s="67"/>
      <c r="EA20" s="67"/>
      <c r="EB20" s="67"/>
      <c r="EC20" s="67"/>
      <c r="ED20" s="67"/>
      <c r="EE20" s="67"/>
      <c r="EF20" s="67"/>
      <c r="EG20" s="67"/>
      <c r="EH20" s="67"/>
      <c r="EI20" s="67"/>
      <c r="EJ20" s="67"/>
      <c r="EK20" s="67"/>
      <c r="EL20" s="67"/>
      <c r="EM20" s="67"/>
      <c r="EN20" s="67"/>
      <c r="EO20" s="67"/>
      <c r="EP20" s="67"/>
      <c r="EQ20" s="67"/>
      <c r="ER20" s="67"/>
      <c r="ES20" s="67"/>
      <c r="ET20" s="67"/>
      <c r="EU20" s="67"/>
      <c r="EV20" s="67"/>
      <c r="EW20" s="67"/>
      <c r="EX20" s="67"/>
      <c r="EY20" s="67"/>
      <c r="EZ20" s="67"/>
      <c r="FA20" s="67"/>
      <c r="FB20" s="67"/>
      <c r="FC20" s="67"/>
      <c r="FD20" s="67"/>
      <c r="FE20" s="67"/>
      <c r="FF20" s="67"/>
      <c r="FG20" s="67"/>
      <c r="FH20" s="67"/>
      <c r="FI20" s="67"/>
      <c r="FJ20" s="67"/>
      <c r="FK20" s="67"/>
      <c r="FL20" s="67"/>
      <c r="FM20" s="67"/>
      <c r="FN20" s="67"/>
      <c r="FO20" s="67"/>
      <c r="FP20" s="67"/>
      <c r="FQ20" s="67"/>
      <c r="FR20" s="67"/>
      <c r="FS20" s="67"/>
      <c r="FT20" s="67"/>
      <c r="FU20" s="67"/>
      <c r="FV20" s="67"/>
      <c r="FW20" s="67"/>
      <c r="FX20" s="67"/>
      <c r="FY20" s="67"/>
      <c r="FZ20" s="67"/>
      <c r="GA20" s="67"/>
      <c r="GB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  <c r="IQ20" s="67"/>
      <c r="IR20" s="67"/>
      <c r="IS20" s="67"/>
      <c r="IT20" s="67"/>
      <c r="IU20" s="67"/>
      <c r="IV20" s="67"/>
    </row>
    <row r="21" spans="1:256">
      <c r="A21" s="148">
        <v>1</v>
      </c>
      <c r="B21" s="118" t="s">
        <v>239</v>
      </c>
      <c r="C21" s="215" t="s">
        <v>242</v>
      </c>
      <c r="D21" s="175" t="s">
        <v>163</v>
      </c>
      <c r="E21" s="122">
        <v>65.11</v>
      </c>
      <c r="F21" s="91"/>
      <c r="G21" s="91"/>
      <c r="H21" s="56"/>
      <c r="I21" s="91"/>
      <c r="J21" s="91"/>
      <c r="K21" s="91"/>
      <c r="L21" s="91"/>
      <c r="M21" s="91"/>
      <c r="N21" s="91"/>
      <c r="O21" s="91"/>
      <c r="P21" s="91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7"/>
      <c r="DK21" s="67"/>
      <c r="DL21" s="67"/>
      <c r="DM21" s="67"/>
      <c r="DN21" s="67"/>
      <c r="DO21" s="67"/>
      <c r="DP21" s="67"/>
      <c r="DQ21" s="67"/>
      <c r="DR21" s="67"/>
      <c r="DS21" s="67"/>
      <c r="DT21" s="67"/>
      <c r="DU21" s="67"/>
      <c r="DV21" s="67"/>
      <c r="DW21" s="67"/>
      <c r="DX21" s="67"/>
      <c r="DY21" s="67"/>
      <c r="DZ21" s="67"/>
      <c r="EA21" s="67"/>
      <c r="EB21" s="67"/>
      <c r="EC21" s="67"/>
      <c r="ED21" s="67"/>
      <c r="EE21" s="67"/>
      <c r="EF21" s="67"/>
      <c r="EG21" s="67"/>
      <c r="EH21" s="67"/>
      <c r="EI21" s="67"/>
      <c r="EJ21" s="67"/>
      <c r="EK21" s="67"/>
      <c r="EL21" s="67"/>
      <c r="EM21" s="67"/>
      <c r="EN21" s="67"/>
      <c r="EO21" s="67"/>
      <c r="EP21" s="67"/>
      <c r="EQ21" s="67"/>
      <c r="ER21" s="67"/>
      <c r="ES21" s="67"/>
      <c r="ET21" s="67"/>
      <c r="EU21" s="67"/>
      <c r="EV21" s="67"/>
      <c r="EW21" s="67"/>
      <c r="EX21" s="67"/>
      <c r="EY21" s="67"/>
      <c r="EZ21" s="67"/>
      <c r="FA21" s="67"/>
      <c r="FB21" s="67"/>
      <c r="FC21" s="67"/>
      <c r="FD21" s="67"/>
      <c r="FE21" s="67"/>
      <c r="FF21" s="67"/>
      <c r="FG21" s="67"/>
      <c r="FH21" s="67"/>
      <c r="FI21" s="67"/>
      <c r="FJ21" s="67"/>
      <c r="FK21" s="67"/>
      <c r="FL21" s="67"/>
      <c r="FM21" s="67"/>
      <c r="FN21" s="67"/>
      <c r="FO21" s="67"/>
      <c r="FP21" s="67"/>
      <c r="FQ21" s="67"/>
      <c r="FR21" s="67"/>
      <c r="FS21" s="67"/>
      <c r="FT21" s="67"/>
      <c r="FU21" s="67"/>
      <c r="FV21" s="67"/>
      <c r="FW21" s="67"/>
      <c r="FX21" s="67"/>
      <c r="FY21" s="67"/>
      <c r="FZ21" s="67"/>
      <c r="GA21" s="67"/>
      <c r="GB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  <c r="IR21" s="67"/>
      <c r="IS21" s="67"/>
      <c r="IT21" s="67"/>
      <c r="IU21" s="67"/>
      <c r="IV21" s="67"/>
    </row>
    <row r="22" spans="1:256">
      <c r="A22" s="148"/>
      <c r="B22" s="118"/>
      <c r="C22" s="288" t="s">
        <v>318</v>
      </c>
      <c r="D22" s="175" t="s">
        <v>245</v>
      </c>
      <c r="E22" s="122">
        <f>SUM(E21*0.3)</f>
        <v>19.53</v>
      </c>
      <c r="F22" s="91"/>
      <c r="G22" s="91"/>
      <c r="H22" s="56"/>
      <c r="I22" s="91"/>
      <c r="J22" s="91"/>
      <c r="K22" s="91"/>
      <c r="L22" s="91"/>
      <c r="M22" s="91"/>
      <c r="N22" s="91"/>
      <c r="O22" s="91"/>
      <c r="P22" s="91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7"/>
      <c r="CA22" s="67"/>
      <c r="CB22" s="67"/>
      <c r="CC22" s="67"/>
      <c r="CD22" s="67"/>
      <c r="CE22" s="67"/>
      <c r="CF22" s="67"/>
      <c r="CG22" s="67"/>
      <c r="CH22" s="67"/>
      <c r="CI22" s="67"/>
      <c r="CJ22" s="67"/>
      <c r="CK22" s="67"/>
      <c r="CL22" s="67"/>
      <c r="CM22" s="67"/>
      <c r="CN22" s="67"/>
      <c r="CO22" s="67"/>
      <c r="CP22" s="67"/>
      <c r="CQ22" s="67"/>
      <c r="CR22" s="67"/>
      <c r="CS22" s="67"/>
      <c r="CT22" s="67"/>
      <c r="CU22" s="67"/>
      <c r="CV22" s="67"/>
      <c r="CW22" s="67"/>
      <c r="CX22" s="67"/>
      <c r="CY22" s="67"/>
      <c r="CZ22" s="67"/>
      <c r="DA22" s="67"/>
      <c r="DB22" s="67"/>
      <c r="DC22" s="67"/>
      <c r="DD22" s="67"/>
      <c r="DE22" s="67"/>
      <c r="DF22" s="67"/>
      <c r="DG22" s="67"/>
      <c r="DH22" s="67"/>
      <c r="DI22" s="67"/>
      <c r="DJ22" s="67"/>
      <c r="DK22" s="67"/>
      <c r="DL22" s="67"/>
      <c r="DM22" s="67"/>
      <c r="DN22" s="67"/>
      <c r="DO22" s="67"/>
      <c r="DP22" s="67"/>
      <c r="DQ22" s="67"/>
      <c r="DR22" s="67"/>
      <c r="DS22" s="67"/>
      <c r="DT22" s="67"/>
      <c r="DU22" s="67"/>
      <c r="DV22" s="67"/>
      <c r="DW22" s="67"/>
      <c r="DX22" s="67"/>
      <c r="DY22" s="67"/>
      <c r="DZ22" s="67"/>
      <c r="EA22" s="67"/>
      <c r="EB22" s="67"/>
      <c r="EC22" s="67"/>
      <c r="ED22" s="67"/>
      <c r="EE22" s="67"/>
      <c r="EF22" s="67"/>
      <c r="EG22" s="67"/>
      <c r="EH22" s="67"/>
      <c r="EI22" s="67"/>
      <c r="EJ22" s="67"/>
      <c r="EK22" s="67"/>
      <c r="EL22" s="67"/>
      <c r="EM22" s="67"/>
      <c r="EN22" s="67"/>
      <c r="EO22" s="67"/>
      <c r="EP22" s="67"/>
      <c r="EQ22" s="67"/>
      <c r="ER22" s="67"/>
      <c r="ES22" s="67"/>
      <c r="ET22" s="67"/>
      <c r="EU22" s="67"/>
      <c r="EV22" s="67"/>
      <c r="EW22" s="67"/>
      <c r="EX22" s="67"/>
      <c r="EY22" s="67"/>
      <c r="EZ22" s="67"/>
      <c r="FA22" s="67"/>
      <c r="FB22" s="67"/>
      <c r="FC22" s="67"/>
      <c r="FD22" s="67"/>
      <c r="FE22" s="67"/>
      <c r="FF22" s="67"/>
      <c r="FG22" s="67"/>
      <c r="FH22" s="67"/>
      <c r="FI22" s="67"/>
      <c r="FJ22" s="67"/>
      <c r="FK22" s="67"/>
      <c r="FL22" s="67"/>
      <c r="FM22" s="67"/>
      <c r="FN22" s="67"/>
      <c r="FO22" s="67"/>
      <c r="FP22" s="67"/>
      <c r="FQ22" s="67"/>
      <c r="FR22" s="67"/>
      <c r="FS22" s="67"/>
      <c r="FT22" s="67"/>
      <c r="FU22" s="67"/>
      <c r="FV22" s="67"/>
      <c r="FW22" s="67"/>
      <c r="FX22" s="67"/>
      <c r="FY22" s="67"/>
      <c r="FZ22" s="67"/>
      <c r="GA22" s="67"/>
      <c r="GB22" s="67"/>
      <c r="GC22" s="67"/>
      <c r="GD22" s="67"/>
      <c r="GE22" s="67"/>
      <c r="GF22" s="67"/>
      <c r="GG22" s="67"/>
      <c r="GH22" s="67"/>
      <c r="GI22" s="67"/>
      <c r="GJ22" s="67"/>
      <c r="GK22" s="67"/>
      <c r="GL22" s="67"/>
      <c r="GM22" s="67"/>
      <c r="GN22" s="67"/>
      <c r="GO22" s="67"/>
      <c r="GP22" s="67"/>
      <c r="GQ22" s="67"/>
      <c r="GR22" s="67"/>
      <c r="GS22" s="67"/>
      <c r="GT22" s="67"/>
      <c r="GU22" s="67"/>
      <c r="GV22" s="67"/>
      <c r="GW22" s="67"/>
      <c r="GX22" s="67"/>
      <c r="GY22" s="67"/>
      <c r="GZ22" s="67"/>
      <c r="HA22" s="67"/>
      <c r="HB22" s="67"/>
      <c r="HC22" s="67"/>
      <c r="HD22" s="67"/>
      <c r="HE22" s="67"/>
      <c r="HF22" s="67"/>
      <c r="HG22" s="67"/>
      <c r="HH22" s="67"/>
      <c r="HI22" s="67"/>
      <c r="HJ22" s="67"/>
      <c r="HK22" s="67"/>
      <c r="HL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  <c r="IR22" s="67"/>
      <c r="IS22" s="67"/>
      <c r="IT22" s="67"/>
      <c r="IU22" s="67"/>
      <c r="IV22" s="67"/>
    </row>
    <row r="23" spans="1:256">
      <c r="A23" s="148"/>
      <c r="B23" s="118"/>
      <c r="C23" s="289" t="s">
        <v>314</v>
      </c>
      <c r="D23" s="175" t="s">
        <v>37</v>
      </c>
      <c r="E23" s="122">
        <v>1000</v>
      </c>
      <c r="F23" s="91"/>
      <c r="G23" s="91"/>
      <c r="H23" s="56"/>
      <c r="I23" s="91"/>
      <c r="J23" s="91"/>
      <c r="K23" s="91"/>
      <c r="L23" s="91"/>
      <c r="M23" s="91"/>
      <c r="N23" s="91"/>
      <c r="O23" s="91"/>
      <c r="P23" s="91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7"/>
      <c r="CA23" s="67"/>
      <c r="CB23" s="67"/>
      <c r="CC23" s="67"/>
      <c r="CD23" s="67"/>
      <c r="CE23" s="67"/>
      <c r="CF23" s="67"/>
      <c r="CG23" s="67"/>
      <c r="CH23" s="67"/>
      <c r="CI23" s="67"/>
      <c r="CJ23" s="67"/>
      <c r="CK23" s="67"/>
      <c r="CL23" s="67"/>
      <c r="CM23" s="67"/>
      <c r="CN23" s="67"/>
      <c r="CO23" s="67"/>
      <c r="CP23" s="67"/>
      <c r="CQ23" s="67"/>
      <c r="CR23" s="67"/>
      <c r="CS23" s="67"/>
      <c r="CT23" s="67"/>
      <c r="CU23" s="67"/>
      <c r="CV23" s="67"/>
      <c r="CW23" s="67"/>
      <c r="CX23" s="67"/>
      <c r="CY23" s="67"/>
      <c r="CZ23" s="67"/>
      <c r="DA23" s="67"/>
      <c r="DB23" s="67"/>
      <c r="DC23" s="67"/>
      <c r="DD23" s="67"/>
      <c r="DE23" s="67"/>
      <c r="DF23" s="67"/>
      <c r="DG23" s="67"/>
      <c r="DH23" s="67"/>
      <c r="DI23" s="67"/>
      <c r="DJ23" s="67"/>
      <c r="DK23" s="67"/>
      <c r="DL23" s="67"/>
      <c r="DM23" s="67"/>
      <c r="DN23" s="67"/>
      <c r="DO23" s="67"/>
      <c r="DP23" s="67"/>
      <c r="DQ23" s="67"/>
      <c r="DR23" s="67"/>
      <c r="DS23" s="67"/>
      <c r="DT23" s="67"/>
      <c r="DU23" s="67"/>
      <c r="DV23" s="67"/>
      <c r="DW23" s="67"/>
      <c r="DX23" s="67"/>
      <c r="DY23" s="67"/>
      <c r="DZ23" s="67"/>
      <c r="EA23" s="67"/>
      <c r="EB23" s="67"/>
      <c r="EC23" s="67"/>
      <c r="ED23" s="67"/>
      <c r="EE23" s="67"/>
      <c r="EF23" s="67"/>
      <c r="EG23" s="67"/>
      <c r="EH23" s="67"/>
      <c r="EI23" s="67"/>
      <c r="EJ23" s="67"/>
      <c r="EK23" s="67"/>
      <c r="EL23" s="67"/>
      <c r="EM23" s="67"/>
      <c r="EN23" s="67"/>
      <c r="EO23" s="67"/>
      <c r="EP23" s="67"/>
      <c r="EQ23" s="67"/>
      <c r="ER23" s="67"/>
      <c r="ES23" s="67"/>
      <c r="ET23" s="67"/>
      <c r="EU23" s="67"/>
      <c r="EV23" s="67"/>
      <c r="EW23" s="67"/>
      <c r="EX23" s="67"/>
      <c r="EY23" s="67"/>
      <c r="EZ23" s="67"/>
      <c r="FA23" s="67"/>
      <c r="FB23" s="67"/>
      <c r="FC23" s="67"/>
      <c r="FD23" s="67"/>
      <c r="FE23" s="67"/>
      <c r="FF23" s="67"/>
      <c r="FG23" s="67"/>
      <c r="FH23" s="67"/>
      <c r="FI23" s="67"/>
      <c r="FJ23" s="67"/>
      <c r="FK23" s="67"/>
      <c r="FL23" s="67"/>
      <c r="FM23" s="67"/>
      <c r="FN23" s="67"/>
      <c r="FO23" s="67"/>
      <c r="FP23" s="67"/>
      <c r="FQ23" s="67"/>
      <c r="FR23" s="67"/>
      <c r="FS23" s="67"/>
      <c r="FT23" s="67"/>
      <c r="FU23" s="67"/>
      <c r="FV23" s="67"/>
      <c r="FW23" s="67"/>
      <c r="FX23" s="67"/>
      <c r="FY23" s="67"/>
      <c r="FZ23" s="67"/>
      <c r="GA23" s="67"/>
      <c r="GB23" s="67"/>
      <c r="GC23" s="67"/>
      <c r="GD23" s="67"/>
      <c r="GE23" s="67"/>
      <c r="GF23" s="67"/>
      <c r="GG23" s="67"/>
      <c r="GH23" s="67"/>
      <c r="GI23" s="67"/>
      <c r="GJ23" s="67"/>
      <c r="GK23" s="67"/>
      <c r="GL23" s="67"/>
      <c r="GM23" s="67"/>
      <c r="GN23" s="67"/>
      <c r="GO23" s="67"/>
      <c r="GP23" s="67"/>
      <c r="GQ23" s="67"/>
      <c r="GR23" s="67"/>
      <c r="GS23" s="67"/>
      <c r="GT23" s="67"/>
      <c r="GU23" s="67"/>
      <c r="GV23" s="67"/>
      <c r="GW23" s="67"/>
      <c r="GX23" s="67"/>
      <c r="GY23" s="67"/>
      <c r="GZ23" s="67"/>
      <c r="HA23" s="67"/>
      <c r="HB23" s="67"/>
      <c r="HC23" s="67"/>
      <c r="HD23" s="67"/>
      <c r="HE23" s="67"/>
      <c r="HF23" s="67"/>
      <c r="HG23" s="67"/>
      <c r="HH23" s="67"/>
      <c r="HI23" s="67"/>
      <c r="HJ23" s="67"/>
      <c r="HK23" s="67"/>
      <c r="HL23" s="67"/>
      <c r="HM23" s="67"/>
      <c r="HN23" s="67"/>
      <c r="HO23" s="67"/>
      <c r="HP23" s="67"/>
      <c r="HQ23" s="67"/>
      <c r="HR23" s="67"/>
      <c r="HS23" s="67"/>
      <c r="HT23" s="67"/>
      <c r="HU23" s="67"/>
      <c r="HV23" s="67"/>
      <c r="HW23" s="67"/>
      <c r="HX23" s="67"/>
      <c r="HY23" s="67"/>
      <c r="HZ23" s="67"/>
      <c r="IA23" s="67"/>
      <c r="IB23" s="67"/>
      <c r="IC23" s="67"/>
      <c r="ID23" s="67"/>
      <c r="IE23" s="67"/>
      <c r="IF23" s="67"/>
      <c r="IG23" s="67"/>
      <c r="IH23" s="67"/>
      <c r="II23" s="67"/>
      <c r="IJ23" s="67"/>
      <c r="IK23" s="67"/>
      <c r="IL23" s="67"/>
      <c r="IM23" s="67"/>
      <c r="IN23" s="67"/>
      <c r="IO23" s="67"/>
      <c r="IP23" s="67"/>
      <c r="IQ23" s="67"/>
      <c r="IR23" s="67"/>
      <c r="IS23" s="67"/>
      <c r="IT23" s="67"/>
      <c r="IU23" s="67"/>
      <c r="IV23" s="67"/>
    </row>
    <row r="24" spans="1:256">
      <c r="A24" s="148"/>
      <c r="B24" s="118"/>
      <c r="C24" s="289" t="s">
        <v>408</v>
      </c>
      <c r="D24" s="175" t="s">
        <v>39</v>
      </c>
      <c r="E24" s="122">
        <v>180</v>
      </c>
      <c r="F24" s="91"/>
      <c r="G24" s="91"/>
      <c r="H24" s="56"/>
      <c r="I24" s="91"/>
      <c r="J24" s="91"/>
      <c r="K24" s="91"/>
      <c r="L24" s="91"/>
      <c r="M24" s="91"/>
      <c r="N24" s="91"/>
      <c r="O24" s="91"/>
      <c r="P24" s="91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GC24" s="67"/>
      <c r="GD24" s="67"/>
      <c r="GE24" s="67"/>
      <c r="GF24" s="67"/>
      <c r="GG24" s="67"/>
      <c r="GH24" s="67"/>
      <c r="GI24" s="67"/>
      <c r="GJ24" s="67"/>
      <c r="GK24" s="67"/>
      <c r="GL24" s="67"/>
      <c r="GM24" s="67"/>
      <c r="GN24" s="67"/>
      <c r="GO24" s="67"/>
      <c r="GP24" s="67"/>
      <c r="GQ24" s="67"/>
      <c r="GR24" s="67"/>
      <c r="GS24" s="67"/>
      <c r="GT24" s="67"/>
      <c r="GU24" s="67"/>
      <c r="GV24" s="67"/>
      <c r="GW24" s="67"/>
      <c r="GX24" s="67"/>
      <c r="GY24" s="67"/>
      <c r="GZ24" s="67"/>
      <c r="HA24" s="67"/>
      <c r="HB24" s="67"/>
      <c r="HC24" s="67"/>
      <c r="HD24" s="67"/>
      <c r="HE24" s="67"/>
      <c r="HF24" s="67"/>
      <c r="HG24" s="67"/>
      <c r="HH24" s="67"/>
      <c r="HI24" s="67"/>
      <c r="HJ24" s="67"/>
      <c r="HK24" s="67"/>
      <c r="HL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  <c r="IQ24" s="67"/>
      <c r="IR24" s="67"/>
      <c r="IS24" s="67"/>
      <c r="IT24" s="67"/>
      <c r="IU24" s="67"/>
      <c r="IV24" s="67"/>
    </row>
    <row r="25" spans="1:256">
      <c r="A25" s="148">
        <v>2</v>
      </c>
      <c r="B25" s="118" t="s">
        <v>239</v>
      </c>
      <c r="C25" s="288" t="s">
        <v>243</v>
      </c>
      <c r="D25" s="175" t="s">
        <v>163</v>
      </c>
      <c r="E25" s="122">
        <f>SUM(E21)</f>
        <v>65.11</v>
      </c>
      <c r="F25" s="91"/>
      <c r="G25" s="91"/>
      <c r="H25" s="56"/>
      <c r="I25" s="91"/>
      <c r="J25" s="91"/>
      <c r="K25" s="91"/>
      <c r="L25" s="91"/>
      <c r="M25" s="91"/>
      <c r="N25" s="91"/>
      <c r="O25" s="91"/>
      <c r="P25" s="91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GC25" s="67"/>
      <c r="GD25" s="67"/>
      <c r="GE25" s="67"/>
      <c r="GF25" s="67"/>
      <c r="GG25" s="67"/>
      <c r="GH25" s="67"/>
      <c r="GI25" s="67"/>
      <c r="GJ25" s="67"/>
      <c r="GK25" s="67"/>
      <c r="GL25" s="67"/>
      <c r="GM25" s="67"/>
      <c r="GN25" s="67"/>
      <c r="GO25" s="67"/>
      <c r="GP25" s="67"/>
      <c r="GQ25" s="67"/>
      <c r="GR25" s="67"/>
      <c r="GS25" s="67"/>
      <c r="GT25" s="67"/>
      <c r="GU25" s="67"/>
      <c r="GV25" s="67"/>
      <c r="GW25" s="67"/>
      <c r="GX25" s="67"/>
      <c r="GY25" s="67"/>
      <c r="GZ25" s="67"/>
      <c r="HA25" s="67"/>
      <c r="HB25" s="67"/>
      <c r="HC25" s="67"/>
      <c r="HD25" s="67"/>
      <c r="HE25" s="67"/>
      <c r="HF25" s="67"/>
      <c r="HG25" s="67"/>
      <c r="HH25" s="67"/>
      <c r="HI25" s="67"/>
      <c r="HJ25" s="67"/>
      <c r="HK25" s="67"/>
      <c r="HL25" s="67"/>
      <c r="HM25" s="67"/>
      <c r="HN25" s="67"/>
      <c r="HO25" s="67"/>
      <c r="HP25" s="67"/>
      <c r="HQ25" s="67"/>
      <c r="HR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  <c r="IQ25" s="67"/>
      <c r="IR25" s="67"/>
      <c r="IS25" s="67"/>
      <c r="IT25" s="67"/>
      <c r="IU25" s="67"/>
      <c r="IV25" s="67"/>
    </row>
    <row r="26" spans="1:256">
      <c r="A26" s="148"/>
      <c r="B26" s="118"/>
      <c r="C26" s="289" t="s">
        <v>316</v>
      </c>
      <c r="D26" s="249" t="s">
        <v>37</v>
      </c>
      <c r="E26" s="122">
        <f>SUM(E25*3)</f>
        <v>195.33</v>
      </c>
      <c r="F26" s="91"/>
      <c r="G26" s="91"/>
      <c r="H26" s="56"/>
      <c r="I26" s="91"/>
      <c r="J26" s="91"/>
      <c r="K26" s="91"/>
      <c r="L26" s="91"/>
      <c r="M26" s="91"/>
      <c r="N26" s="91"/>
      <c r="O26" s="91"/>
      <c r="P26" s="91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7"/>
      <c r="CP26" s="67"/>
      <c r="CQ26" s="67"/>
      <c r="CR26" s="67"/>
      <c r="CS26" s="67"/>
      <c r="CT26" s="67"/>
      <c r="CU26" s="67"/>
      <c r="CV26" s="67"/>
      <c r="CW26" s="67"/>
      <c r="CX26" s="67"/>
      <c r="CY26" s="67"/>
      <c r="CZ26" s="67"/>
      <c r="DA26" s="67"/>
      <c r="DB26" s="67"/>
      <c r="DC26" s="67"/>
      <c r="DD26" s="67"/>
      <c r="DE26" s="67"/>
      <c r="DF26" s="67"/>
      <c r="DG26" s="67"/>
      <c r="DH26" s="67"/>
      <c r="DI26" s="67"/>
      <c r="DJ26" s="67"/>
      <c r="DK26" s="67"/>
      <c r="DL26" s="67"/>
      <c r="DM26" s="67"/>
      <c r="DN26" s="67"/>
      <c r="DO26" s="67"/>
      <c r="DP26" s="67"/>
      <c r="DQ26" s="67"/>
      <c r="DR26" s="67"/>
      <c r="DS26" s="67"/>
      <c r="DT26" s="67"/>
      <c r="DU26" s="67"/>
      <c r="DV26" s="67"/>
      <c r="DW26" s="67"/>
      <c r="DX26" s="67"/>
      <c r="DY26" s="67"/>
      <c r="DZ26" s="67"/>
      <c r="EA26" s="67"/>
      <c r="EB26" s="67"/>
      <c r="EC26" s="67"/>
      <c r="ED26" s="67"/>
      <c r="EE26" s="67"/>
      <c r="EF26" s="67"/>
      <c r="EG26" s="67"/>
      <c r="EH26" s="67"/>
      <c r="EI26" s="67"/>
      <c r="EJ26" s="67"/>
      <c r="EK26" s="67"/>
      <c r="EL26" s="67"/>
      <c r="EM26" s="67"/>
      <c r="EN26" s="67"/>
      <c r="EO26" s="67"/>
      <c r="EP26" s="67"/>
      <c r="EQ26" s="67"/>
      <c r="ER26" s="67"/>
      <c r="ES26" s="67"/>
      <c r="ET26" s="67"/>
      <c r="EU26" s="67"/>
      <c r="EV26" s="67"/>
      <c r="EW26" s="67"/>
      <c r="EX26" s="67"/>
      <c r="EY26" s="67"/>
      <c r="EZ26" s="67"/>
      <c r="FA26" s="67"/>
      <c r="FB26" s="67"/>
      <c r="FC26" s="67"/>
      <c r="FD26" s="67"/>
      <c r="FE26" s="67"/>
      <c r="FF26" s="67"/>
      <c r="FG26" s="67"/>
      <c r="FH26" s="67"/>
      <c r="FI26" s="67"/>
      <c r="FJ26" s="67"/>
      <c r="FK26" s="67"/>
      <c r="FL26" s="67"/>
      <c r="FM26" s="67"/>
      <c r="FN26" s="67"/>
      <c r="FO26" s="67"/>
      <c r="FP26" s="67"/>
      <c r="FQ26" s="67"/>
      <c r="FR26" s="67"/>
      <c r="FS26" s="67"/>
      <c r="FT26" s="67"/>
      <c r="FU26" s="67"/>
      <c r="FV26" s="67"/>
      <c r="FW26" s="67"/>
      <c r="FX26" s="67"/>
      <c r="FY26" s="67"/>
      <c r="FZ26" s="67"/>
      <c r="GA26" s="67"/>
      <c r="GB26" s="67"/>
      <c r="GC26" s="67"/>
      <c r="GD26" s="67"/>
      <c r="GE26" s="67"/>
      <c r="GF26" s="67"/>
      <c r="GG26" s="67"/>
      <c r="GH26" s="67"/>
      <c r="GI26" s="67"/>
      <c r="GJ26" s="67"/>
      <c r="GK26" s="67"/>
      <c r="GL26" s="67"/>
      <c r="GM26" s="67"/>
      <c r="GN26" s="67"/>
      <c r="GO26" s="67"/>
      <c r="GP26" s="67"/>
      <c r="GQ26" s="67"/>
      <c r="GR26" s="67"/>
      <c r="GS26" s="67"/>
      <c r="GT26" s="67"/>
      <c r="GU26" s="67"/>
      <c r="GV26" s="67"/>
      <c r="GW26" s="67"/>
      <c r="GX26" s="67"/>
      <c r="GY26" s="67"/>
      <c r="GZ26" s="67"/>
      <c r="HA26" s="67"/>
      <c r="HB26" s="67"/>
      <c r="HC26" s="67"/>
      <c r="HD26" s="67"/>
      <c r="HE26" s="67"/>
      <c r="HF26" s="67"/>
      <c r="HG26" s="67"/>
      <c r="HH26" s="67"/>
      <c r="HI26" s="67"/>
      <c r="HJ26" s="67"/>
      <c r="HK26" s="67"/>
      <c r="HL26" s="67"/>
      <c r="HM26" s="67"/>
      <c r="HN26" s="67"/>
      <c r="HO26" s="67"/>
      <c r="HP26" s="67"/>
      <c r="HQ26" s="67"/>
      <c r="HR26" s="67"/>
      <c r="HS26" s="67"/>
      <c r="HT26" s="67"/>
      <c r="HU26" s="67"/>
      <c r="HV26" s="67"/>
      <c r="HW26" s="67"/>
      <c r="HX26" s="67"/>
      <c r="HY26" s="67"/>
      <c r="HZ26" s="67"/>
      <c r="IA26" s="67"/>
      <c r="IB26" s="67"/>
      <c r="IC26" s="67"/>
      <c r="ID26" s="67"/>
      <c r="IE26" s="67"/>
      <c r="IF26" s="67"/>
      <c r="IG26" s="67"/>
      <c r="IH26" s="67"/>
      <c r="II26" s="67"/>
      <c r="IJ26" s="67"/>
      <c r="IK26" s="67"/>
      <c r="IL26" s="67"/>
      <c r="IM26" s="67"/>
      <c r="IN26" s="67"/>
      <c r="IO26" s="67"/>
      <c r="IP26" s="67"/>
      <c r="IQ26" s="67"/>
      <c r="IR26" s="67"/>
      <c r="IS26" s="67"/>
      <c r="IT26" s="67"/>
      <c r="IU26" s="67"/>
      <c r="IV26" s="67"/>
    </row>
    <row r="27" spans="1:256">
      <c r="A27" s="148"/>
      <c r="B27" s="118"/>
      <c r="C27" s="289" t="s">
        <v>317</v>
      </c>
      <c r="D27" s="249" t="s">
        <v>163</v>
      </c>
      <c r="E27" s="122">
        <f>SUM(E25*0.04)</f>
        <v>2.6</v>
      </c>
      <c r="F27" s="91"/>
      <c r="G27" s="91"/>
      <c r="H27" s="56"/>
      <c r="I27" s="91"/>
      <c r="J27" s="91"/>
      <c r="K27" s="91"/>
      <c r="L27" s="91"/>
      <c r="M27" s="91"/>
      <c r="N27" s="91"/>
      <c r="O27" s="91"/>
      <c r="P27" s="91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7"/>
      <c r="DE27" s="67"/>
      <c r="DF27" s="67"/>
      <c r="DG27" s="67"/>
      <c r="DH27" s="67"/>
      <c r="DI27" s="67"/>
      <c r="DJ27" s="67"/>
      <c r="DK27" s="67"/>
      <c r="DL27" s="67"/>
      <c r="DM27" s="67"/>
      <c r="DN27" s="67"/>
      <c r="DO27" s="67"/>
      <c r="DP27" s="67"/>
      <c r="DQ27" s="67"/>
      <c r="DR27" s="67"/>
      <c r="DS27" s="67"/>
      <c r="DT27" s="67"/>
      <c r="DU27" s="67"/>
      <c r="DV27" s="67"/>
      <c r="DW27" s="67"/>
      <c r="DX27" s="67"/>
      <c r="DY27" s="67"/>
      <c r="DZ27" s="67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GC27" s="67"/>
      <c r="GD27" s="67"/>
      <c r="GE27" s="67"/>
      <c r="GF27" s="67"/>
      <c r="GG27" s="67"/>
      <c r="GH27" s="67"/>
      <c r="GI27" s="67"/>
      <c r="GJ27" s="67"/>
      <c r="GK27" s="67"/>
      <c r="GL27" s="67"/>
      <c r="GM27" s="67"/>
      <c r="GN27" s="67"/>
      <c r="GO27" s="67"/>
      <c r="GP27" s="67"/>
      <c r="GQ27" s="67"/>
      <c r="GR27" s="67"/>
      <c r="GS27" s="67"/>
      <c r="GT27" s="67"/>
      <c r="GU27" s="67"/>
      <c r="GV27" s="67"/>
      <c r="GW27" s="67"/>
      <c r="GX27" s="67"/>
      <c r="GY27" s="67"/>
      <c r="GZ27" s="67"/>
      <c r="HA27" s="67"/>
      <c r="HB27" s="67"/>
      <c r="HC27" s="67"/>
      <c r="HD27" s="67"/>
      <c r="HE27" s="67"/>
      <c r="HF27" s="67"/>
      <c r="HG27" s="67"/>
      <c r="HH27" s="67"/>
      <c r="HI27" s="67"/>
      <c r="HJ27" s="67"/>
      <c r="HK27" s="67"/>
      <c r="HL27" s="67"/>
      <c r="HM27" s="67"/>
      <c r="HN27" s="67"/>
      <c r="HO27" s="67"/>
      <c r="HP27" s="67"/>
      <c r="HQ27" s="67"/>
      <c r="HR27" s="67"/>
      <c r="HS27" s="67"/>
      <c r="HT27" s="67"/>
      <c r="HU27" s="67"/>
      <c r="HV27" s="67"/>
      <c r="HW27" s="67"/>
      <c r="HX27" s="67"/>
      <c r="HY27" s="67"/>
      <c r="HZ27" s="67"/>
      <c r="IA27" s="67"/>
      <c r="IB27" s="67"/>
      <c r="IC27" s="67"/>
      <c r="ID27" s="67"/>
      <c r="IE27" s="67"/>
      <c r="IF27" s="67"/>
      <c r="IG27" s="67"/>
      <c r="IH27" s="67"/>
      <c r="II27" s="67"/>
      <c r="IJ27" s="67"/>
      <c r="IK27" s="67"/>
      <c r="IL27" s="67"/>
      <c r="IM27" s="67"/>
      <c r="IN27" s="67"/>
      <c r="IO27" s="67"/>
      <c r="IP27" s="67"/>
      <c r="IQ27" s="67"/>
      <c r="IR27" s="67"/>
      <c r="IS27" s="67"/>
      <c r="IT27" s="67"/>
      <c r="IU27" s="67"/>
      <c r="IV27" s="67"/>
    </row>
    <row r="28" spans="1:256">
      <c r="A28" s="148"/>
      <c r="B28" s="118"/>
      <c r="C28" s="288" t="s">
        <v>313</v>
      </c>
      <c r="D28" s="249" t="s">
        <v>245</v>
      </c>
      <c r="E28" s="122">
        <f>SUM(E25*0.3)</f>
        <v>19.53</v>
      </c>
      <c r="F28" s="91"/>
      <c r="G28" s="91"/>
      <c r="H28" s="56"/>
      <c r="I28" s="91"/>
      <c r="J28" s="91"/>
      <c r="K28" s="91"/>
      <c r="L28" s="91"/>
      <c r="M28" s="91"/>
      <c r="N28" s="91"/>
      <c r="O28" s="91"/>
      <c r="P28" s="91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67"/>
      <c r="DN28" s="67"/>
      <c r="DO28" s="67"/>
      <c r="DP28" s="67"/>
      <c r="DQ28" s="67"/>
      <c r="DR28" s="67"/>
      <c r="DS28" s="67"/>
      <c r="DT28" s="67"/>
      <c r="DU28" s="67"/>
      <c r="DV28" s="67"/>
      <c r="DW28" s="67"/>
      <c r="DX28" s="67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  <c r="EL28" s="67"/>
      <c r="EM28" s="67"/>
      <c r="EN28" s="67"/>
      <c r="EO28" s="67"/>
      <c r="EP28" s="67"/>
      <c r="EQ28" s="67"/>
      <c r="ER28" s="67"/>
      <c r="ES28" s="67"/>
      <c r="ET28" s="67"/>
      <c r="EU28" s="67"/>
      <c r="EV28" s="67"/>
      <c r="EW28" s="67"/>
      <c r="EX28" s="67"/>
      <c r="EY28" s="67"/>
      <c r="EZ28" s="67"/>
      <c r="FA28" s="67"/>
      <c r="FB28" s="67"/>
      <c r="FC28" s="67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GC28" s="67"/>
      <c r="GD28" s="67"/>
      <c r="GE28" s="67"/>
      <c r="GF28" s="67"/>
      <c r="GG28" s="67"/>
      <c r="GH28" s="67"/>
      <c r="GI28" s="67"/>
      <c r="GJ28" s="67"/>
      <c r="GK28" s="67"/>
      <c r="GL28" s="67"/>
      <c r="GM28" s="67"/>
      <c r="GN28" s="67"/>
      <c r="GO28" s="67"/>
      <c r="GP28" s="67"/>
      <c r="GQ28" s="67"/>
      <c r="GR28" s="67"/>
      <c r="GS28" s="67"/>
      <c r="GT28" s="67"/>
      <c r="GU28" s="67"/>
      <c r="GV28" s="67"/>
      <c r="GW28" s="67"/>
      <c r="GX28" s="67"/>
      <c r="GY28" s="67"/>
      <c r="GZ28" s="67"/>
      <c r="HA28" s="67"/>
      <c r="HB28" s="67"/>
      <c r="HC28" s="67"/>
      <c r="HD28" s="67"/>
      <c r="HE28" s="67"/>
      <c r="HF28" s="67"/>
      <c r="HG28" s="67"/>
      <c r="HH28" s="67"/>
      <c r="HI28" s="67"/>
      <c r="HJ28" s="67"/>
      <c r="HK28" s="67"/>
      <c r="HL28" s="67"/>
      <c r="HM28" s="67"/>
      <c r="HN28" s="67"/>
      <c r="HO28" s="67"/>
      <c r="HP28" s="67"/>
      <c r="HQ28" s="67"/>
      <c r="HR28" s="67"/>
      <c r="HS28" s="67"/>
      <c r="HT28" s="67"/>
      <c r="HU28" s="67"/>
      <c r="HV28" s="67"/>
      <c r="HW28" s="67"/>
      <c r="HX28" s="67"/>
      <c r="HY28" s="67"/>
      <c r="HZ28" s="67"/>
      <c r="IA28" s="67"/>
      <c r="IB28" s="67"/>
      <c r="IC28" s="67"/>
      <c r="ID28" s="67"/>
      <c r="IE28" s="67"/>
      <c r="IF28" s="67"/>
      <c r="IG28" s="67"/>
      <c r="IH28" s="67"/>
      <c r="II28" s="67"/>
      <c r="IJ28" s="67"/>
      <c r="IK28" s="67"/>
      <c r="IL28" s="67"/>
      <c r="IM28" s="67"/>
      <c r="IN28" s="67"/>
      <c r="IO28" s="67"/>
      <c r="IP28" s="67"/>
      <c r="IQ28" s="67"/>
      <c r="IR28" s="67"/>
      <c r="IS28" s="67"/>
      <c r="IT28" s="67"/>
      <c r="IU28" s="67"/>
      <c r="IV28" s="67"/>
    </row>
    <row r="29" spans="1:256">
      <c r="A29" s="148">
        <v>3</v>
      </c>
      <c r="B29" s="118" t="s">
        <v>239</v>
      </c>
      <c r="C29" s="289" t="s">
        <v>244</v>
      </c>
      <c r="D29" s="175" t="s">
        <v>163</v>
      </c>
      <c r="E29" s="122">
        <f>SUM(E21)</f>
        <v>65.11</v>
      </c>
      <c r="F29" s="91"/>
      <c r="G29" s="91"/>
      <c r="H29" s="56"/>
      <c r="I29" s="91"/>
      <c r="J29" s="91"/>
      <c r="K29" s="91"/>
      <c r="L29" s="91"/>
      <c r="M29" s="91"/>
      <c r="N29" s="91"/>
      <c r="O29" s="91"/>
      <c r="P29" s="91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7"/>
      <c r="DQ29" s="67"/>
      <c r="DR29" s="67"/>
      <c r="DS29" s="67"/>
      <c r="DT29" s="67"/>
      <c r="DU29" s="67"/>
      <c r="DV29" s="67"/>
      <c r="DW29" s="67"/>
      <c r="DX29" s="67"/>
      <c r="DY29" s="67"/>
      <c r="DZ29" s="67"/>
      <c r="EA29" s="67"/>
      <c r="EB29" s="67"/>
      <c r="EC29" s="67"/>
      <c r="ED29" s="67"/>
      <c r="EE29" s="67"/>
      <c r="EF29" s="67"/>
      <c r="EG29" s="67"/>
      <c r="EH29" s="67"/>
      <c r="EI29" s="67"/>
      <c r="EJ29" s="67"/>
      <c r="EK29" s="67"/>
      <c r="EL29" s="67"/>
      <c r="EM29" s="67"/>
      <c r="EN29" s="67"/>
      <c r="EO29" s="67"/>
      <c r="EP29" s="67"/>
      <c r="EQ29" s="67"/>
      <c r="ER29" s="67"/>
      <c r="ES29" s="67"/>
      <c r="ET29" s="67"/>
      <c r="EU29" s="67"/>
      <c r="EV29" s="67"/>
      <c r="EW29" s="67"/>
      <c r="EX29" s="67"/>
      <c r="EY29" s="67"/>
      <c r="EZ29" s="67"/>
      <c r="FA29" s="67"/>
      <c r="FB29" s="67"/>
      <c r="FC29" s="67"/>
      <c r="FD29" s="67"/>
      <c r="FE29" s="67"/>
      <c r="FF29" s="67"/>
      <c r="FG29" s="67"/>
      <c r="FH29" s="6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/>
      <c r="FU29" s="67"/>
      <c r="FV29" s="67"/>
      <c r="FW29" s="67"/>
      <c r="FX29" s="67"/>
      <c r="FY29" s="67"/>
      <c r="FZ29" s="67"/>
      <c r="GA29" s="67"/>
      <c r="GB29" s="67"/>
      <c r="GC29" s="67"/>
      <c r="GD29" s="67"/>
      <c r="GE29" s="67"/>
      <c r="GF29" s="67"/>
      <c r="GG29" s="67"/>
      <c r="GH29" s="67"/>
      <c r="GI29" s="67"/>
      <c r="GJ29" s="67"/>
      <c r="GK29" s="67"/>
      <c r="GL29" s="67"/>
      <c r="GM29" s="67"/>
      <c r="GN29" s="67"/>
      <c r="GO29" s="67"/>
      <c r="GP29" s="67"/>
      <c r="GQ29" s="67"/>
      <c r="GR29" s="67"/>
      <c r="GS29" s="67"/>
      <c r="GT29" s="67"/>
      <c r="GU29" s="67"/>
      <c r="GV29" s="67"/>
      <c r="GW29" s="67"/>
      <c r="GX29" s="67"/>
      <c r="GY29" s="67"/>
      <c r="GZ29" s="67"/>
      <c r="HA29" s="67"/>
      <c r="HB29" s="67"/>
      <c r="HC29" s="67"/>
      <c r="HD29" s="67"/>
      <c r="HE29" s="67"/>
      <c r="HF29" s="67"/>
      <c r="HG29" s="67"/>
      <c r="HH29" s="67"/>
      <c r="HI29" s="67"/>
      <c r="HJ29" s="67"/>
      <c r="HK29" s="67"/>
      <c r="HL29" s="67"/>
      <c r="HM29" s="67"/>
      <c r="HN29" s="67"/>
      <c r="HO29" s="67"/>
      <c r="HP29" s="67"/>
      <c r="HQ29" s="67"/>
      <c r="HR29" s="67"/>
      <c r="HS29" s="67"/>
      <c r="HT29" s="67"/>
      <c r="HU29" s="67"/>
      <c r="HV29" s="67"/>
      <c r="HW29" s="67"/>
      <c r="HX29" s="67"/>
      <c r="HY29" s="67"/>
      <c r="HZ29" s="67"/>
      <c r="IA29" s="67"/>
      <c r="IB29" s="67"/>
      <c r="IC29" s="67"/>
      <c r="ID29" s="67"/>
      <c r="IE29" s="67"/>
      <c r="IF29" s="67"/>
      <c r="IG29" s="67"/>
      <c r="IH29" s="67"/>
      <c r="II29" s="67"/>
      <c r="IJ29" s="67"/>
      <c r="IK29" s="67"/>
      <c r="IL29" s="67"/>
      <c r="IM29" s="67"/>
      <c r="IN29" s="67"/>
      <c r="IO29" s="67"/>
      <c r="IP29" s="67"/>
      <c r="IQ29" s="67"/>
      <c r="IR29" s="67"/>
      <c r="IS29" s="67"/>
      <c r="IT29" s="67"/>
      <c r="IU29" s="67"/>
      <c r="IV29" s="67"/>
    </row>
    <row r="30" spans="1:256">
      <c r="A30" s="148"/>
      <c r="B30" s="118"/>
      <c r="C30" s="289" t="s">
        <v>319</v>
      </c>
      <c r="D30" s="175" t="s">
        <v>245</v>
      </c>
      <c r="E30" s="122">
        <f>SUM(E29*0.3)</f>
        <v>19.53</v>
      </c>
      <c r="F30" s="91"/>
      <c r="G30" s="91"/>
      <c r="H30" s="56"/>
      <c r="I30" s="91"/>
      <c r="J30" s="91"/>
      <c r="K30" s="91"/>
      <c r="L30" s="91"/>
      <c r="M30" s="91"/>
      <c r="N30" s="91"/>
      <c r="O30" s="91"/>
      <c r="P30" s="91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GC30" s="67"/>
      <c r="GD30" s="67"/>
      <c r="GE30" s="67"/>
      <c r="GF30" s="67"/>
      <c r="GG30" s="67"/>
      <c r="GH30" s="67"/>
      <c r="GI30" s="67"/>
      <c r="GJ30" s="67"/>
      <c r="GK30" s="67"/>
      <c r="GL30" s="67"/>
      <c r="GM30" s="67"/>
      <c r="GN30" s="67"/>
      <c r="GO30" s="67"/>
      <c r="GP30" s="67"/>
      <c r="GQ30" s="67"/>
      <c r="GR30" s="67"/>
      <c r="GS30" s="67"/>
      <c r="GT30" s="67"/>
      <c r="GU30" s="67"/>
      <c r="GV30" s="67"/>
      <c r="GW30" s="67"/>
      <c r="GX30" s="67"/>
      <c r="GY30" s="67"/>
      <c r="GZ30" s="67"/>
      <c r="HA30" s="67"/>
      <c r="HB30" s="67"/>
      <c r="HC30" s="67"/>
      <c r="HD30" s="67"/>
      <c r="HE30" s="67"/>
      <c r="HF30" s="67"/>
      <c r="HG30" s="67"/>
      <c r="HH30" s="67"/>
      <c r="HI30" s="67"/>
      <c r="HJ30" s="67"/>
      <c r="HK30" s="67"/>
      <c r="HL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  <c r="IJ30" s="67"/>
      <c r="IK30" s="67"/>
      <c r="IL30" s="67"/>
      <c r="IM30" s="67"/>
      <c r="IN30" s="67"/>
      <c r="IO30" s="67"/>
      <c r="IP30" s="67"/>
      <c r="IQ30" s="67"/>
      <c r="IR30" s="67"/>
      <c r="IS30" s="67"/>
      <c r="IT30" s="67"/>
      <c r="IU30" s="67"/>
      <c r="IV30" s="67"/>
    </row>
    <row r="31" spans="1:256" ht="13.5" thickBot="1">
      <c r="A31" s="148">
        <v>4</v>
      </c>
      <c r="B31" s="118" t="s">
        <v>38</v>
      </c>
      <c r="C31" s="146" t="s">
        <v>247</v>
      </c>
      <c r="D31" s="83" t="s">
        <v>241</v>
      </c>
      <c r="E31" s="122">
        <v>70</v>
      </c>
      <c r="F31" s="91"/>
      <c r="G31" s="91"/>
      <c r="H31" s="56"/>
      <c r="I31" s="91"/>
      <c r="J31" s="91"/>
      <c r="K31" s="91"/>
      <c r="L31" s="91"/>
      <c r="M31" s="91"/>
      <c r="N31" s="91"/>
      <c r="O31" s="91"/>
      <c r="P31" s="91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67"/>
      <c r="FY31" s="67"/>
      <c r="FZ31" s="67"/>
      <c r="GA31" s="67"/>
      <c r="GB31" s="67"/>
      <c r="GC31" s="67"/>
      <c r="GD31" s="67"/>
      <c r="GE31" s="67"/>
      <c r="GF31" s="67"/>
      <c r="GG31" s="67"/>
      <c r="GH31" s="67"/>
      <c r="GI31" s="67"/>
      <c r="GJ31" s="67"/>
      <c r="GK31" s="67"/>
      <c r="GL31" s="67"/>
      <c r="GM31" s="67"/>
      <c r="GN31" s="67"/>
      <c r="GO31" s="67"/>
      <c r="GP31" s="67"/>
      <c r="GQ31" s="67"/>
      <c r="GR31" s="67"/>
      <c r="GS31" s="67"/>
      <c r="GT31" s="67"/>
      <c r="GU31" s="67"/>
      <c r="GV31" s="67"/>
      <c r="GW31" s="67"/>
      <c r="GX31" s="67"/>
      <c r="GY31" s="67"/>
      <c r="GZ31" s="67"/>
      <c r="HA31" s="67"/>
      <c r="HB31" s="67"/>
      <c r="HC31" s="67"/>
      <c r="HD31" s="67"/>
      <c r="HE31" s="67"/>
      <c r="HF31" s="67"/>
      <c r="HG31" s="67"/>
      <c r="HH31" s="67"/>
      <c r="HI31" s="67"/>
      <c r="HJ31" s="67"/>
      <c r="HK31" s="67"/>
      <c r="HL31" s="67"/>
      <c r="HM31" s="67"/>
      <c r="HN31" s="67"/>
      <c r="HO31" s="67"/>
      <c r="HP31" s="67"/>
      <c r="HQ31" s="67"/>
      <c r="HR31" s="67"/>
      <c r="HS31" s="67"/>
      <c r="HT31" s="67"/>
      <c r="HU31" s="67"/>
      <c r="HV31" s="67"/>
      <c r="HW31" s="67"/>
      <c r="HX31" s="67"/>
      <c r="HY31" s="67"/>
      <c r="HZ31" s="67"/>
      <c r="IA31" s="67"/>
      <c r="IB31" s="67"/>
      <c r="IC31" s="67"/>
      <c r="ID31" s="67"/>
      <c r="IE31" s="67"/>
      <c r="IF31" s="67"/>
      <c r="IG31" s="67"/>
      <c r="IH31" s="67"/>
      <c r="II31" s="67"/>
      <c r="IJ31" s="67"/>
      <c r="IK31" s="67"/>
      <c r="IL31" s="67"/>
      <c r="IM31" s="67"/>
      <c r="IN31" s="67"/>
      <c r="IO31" s="67"/>
      <c r="IP31" s="67"/>
      <c r="IQ31" s="67"/>
      <c r="IR31" s="67"/>
      <c r="IS31" s="67"/>
      <c r="IT31" s="67"/>
      <c r="IU31" s="67"/>
      <c r="IV31" s="67"/>
    </row>
    <row r="32" spans="1:256" s="53" customFormat="1" ht="13.5" thickBot="1">
      <c r="A32" s="92"/>
      <c r="B32" s="4"/>
      <c r="C32" s="93" t="s">
        <v>28</v>
      </c>
      <c r="D32" s="94"/>
      <c r="E32" s="95"/>
      <c r="F32" s="96"/>
      <c r="G32" s="96"/>
      <c r="H32" s="96"/>
      <c r="I32" s="96"/>
      <c r="J32" s="96"/>
      <c r="K32" s="96"/>
      <c r="L32" s="97"/>
      <c r="M32" s="97"/>
      <c r="N32" s="97"/>
      <c r="O32" s="97"/>
      <c r="P32" s="97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/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98"/>
      <c r="DM32" s="98"/>
      <c r="DN32" s="98"/>
      <c r="DO32" s="98"/>
      <c r="DP32" s="98"/>
      <c r="DQ32" s="98"/>
      <c r="DR32" s="98"/>
      <c r="DS32" s="98"/>
      <c r="DT32" s="98"/>
      <c r="DU32" s="98"/>
      <c r="DV32" s="98"/>
      <c r="DW32" s="98"/>
      <c r="DX32" s="98"/>
      <c r="DY32" s="98"/>
      <c r="DZ32" s="98"/>
      <c r="EA32" s="98"/>
      <c r="EB32" s="98"/>
      <c r="EC32" s="98"/>
      <c r="ED32" s="98"/>
      <c r="EE32" s="98"/>
      <c r="EF32" s="98"/>
      <c r="EG32" s="98"/>
      <c r="EH32" s="98"/>
      <c r="EI32" s="98"/>
      <c r="EJ32" s="98"/>
      <c r="EK32" s="98"/>
      <c r="EL32" s="98"/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/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/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/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/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98"/>
      <c r="ID32" s="98"/>
      <c r="IE32" s="98"/>
      <c r="IF32" s="98"/>
      <c r="IG32" s="98"/>
      <c r="IH32" s="98"/>
      <c r="II32" s="98"/>
      <c r="IJ32" s="98"/>
      <c r="IK32" s="98"/>
      <c r="IL32" s="98"/>
      <c r="IM32" s="98"/>
      <c r="IN32" s="98"/>
      <c r="IO32" s="98"/>
      <c r="IP32" s="98"/>
      <c r="IQ32" s="98"/>
      <c r="IR32" s="98"/>
      <c r="IS32" s="98"/>
      <c r="IT32" s="98"/>
      <c r="IU32" s="98"/>
      <c r="IV32" s="98"/>
    </row>
    <row r="33" spans="1:256" s="53" customFormat="1">
      <c r="A33" s="99"/>
      <c r="B33" s="99"/>
      <c r="C33" s="69"/>
      <c r="D33" s="70"/>
      <c r="E33" s="71"/>
      <c r="F33" s="70"/>
      <c r="G33" s="70"/>
      <c r="H33" s="241"/>
      <c r="I33" s="241"/>
      <c r="J33" s="100"/>
      <c r="K33" s="100" t="s">
        <v>29</v>
      </c>
      <c r="L33" s="101"/>
      <c r="M33" s="102"/>
      <c r="N33" s="102"/>
      <c r="O33" s="102"/>
      <c r="P33" s="103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59"/>
      <c r="CU33" s="59"/>
      <c r="CV33" s="59"/>
      <c r="CW33" s="59"/>
      <c r="CX33" s="59"/>
      <c r="CY33" s="59"/>
      <c r="CZ33" s="59"/>
      <c r="DA33" s="59"/>
      <c r="DB33" s="59"/>
      <c r="DC33" s="59"/>
      <c r="DD33" s="59"/>
      <c r="DE33" s="59"/>
      <c r="DF33" s="59"/>
      <c r="DG33" s="59"/>
      <c r="DH33" s="59"/>
      <c r="DI33" s="59"/>
      <c r="DJ33" s="59"/>
      <c r="DK33" s="59"/>
      <c r="DL33" s="59"/>
      <c r="DM33" s="59"/>
      <c r="DN33" s="59"/>
      <c r="DO33" s="59"/>
      <c r="DP33" s="59"/>
      <c r="DQ33" s="59"/>
      <c r="DR33" s="59"/>
      <c r="DS33" s="59"/>
      <c r="DT33" s="59"/>
      <c r="DU33" s="59"/>
      <c r="DV33" s="59"/>
      <c r="DW33" s="59"/>
      <c r="DX33" s="59"/>
      <c r="DY33" s="59"/>
      <c r="DZ33" s="59"/>
      <c r="EA33" s="59"/>
      <c r="EB33" s="59"/>
      <c r="EC33" s="59"/>
      <c r="ED33" s="59"/>
      <c r="EE33" s="59"/>
      <c r="EF33" s="59"/>
      <c r="EG33" s="59"/>
      <c r="EH33" s="59"/>
      <c r="EI33" s="59"/>
      <c r="EJ33" s="59"/>
      <c r="EK33" s="59"/>
      <c r="EL33" s="59"/>
      <c r="EM33" s="59"/>
      <c r="EN33" s="59"/>
      <c r="EO33" s="59"/>
      <c r="EP33" s="59"/>
      <c r="EQ33" s="59"/>
      <c r="ER33" s="59"/>
      <c r="ES33" s="59"/>
      <c r="ET33" s="59"/>
      <c r="EU33" s="59"/>
      <c r="EV33" s="59"/>
      <c r="EW33" s="59"/>
      <c r="EX33" s="59"/>
      <c r="EY33" s="59"/>
      <c r="EZ33" s="59"/>
      <c r="FA33" s="59"/>
      <c r="FB33" s="59"/>
      <c r="FC33" s="59"/>
      <c r="FD33" s="59"/>
      <c r="FE33" s="59"/>
      <c r="FF33" s="59"/>
      <c r="FG33" s="59"/>
      <c r="FH33" s="59"/>
      <c r="FI33" s="59"/>
      <c r="FJ33" s="59"/>
      <c r="FK33" s="59"/>
      <c r="FL33" s="59"/>
      <c r="FM33" s="59"/>
      <c r="FN33" s="59"/>
      <c r="FO33" s="59"/>
      <c r="FP33" s="59"/>
      <c r="FQ33" s="59"/>
      <c r="FR33" s="59"/>
      <c r="FS33" s="59"/>
      <c r="FT33" s="59"/>
      <c r="FU33" s="59"/>
      <c r="FV33" s="59"/>
      <c r="FW33" s="59"/>
      <c r="FX33" s="59"/>
      <c r="FY33" s="59"/>
      <c r="FZ33" s="59"/>
      <c r="GA33" s="59"/>
      <c r="GB33" s="59"/>
      <c r="GC33" s="59"/>
      <c r="GD33" s="59"/>
      <c r="GE33" s="59"/>
      <c r="GF33" s="59"/>
      <c r="GG33" s="59"/>
      <c r="GH33" s="59"/>
      <c r="GI33" s="59"/>
      <c r="GJ33" s="59"/>
      <c r="GK33" s="59"/>
      <c r="GL33" s="59"/>
      <c r="GM33" s="59"/>
      <c r="GN33" s="59"/>
      <c r="GO33" s="59"/>
      <c r="GP33" s="59"/>
      <c r="GQ33" s="59"/>
      <c r="GR33" s="59"/>
      <c r="GS33" s="59"/>
      <c r="GT33" s="59"/>
      <c r="GU33" s="59"/>
      <c r="GV33" s="59"/>
      <c r="GW33" s="59"/>
      <c r="GX33" s="59"/>
      <c r="GY33" s="59"/>
      <c r="GZ33" s="59"/>
      <c r="HA33" s="59"/>
      <c r="HB33" s="59"/>
      <c r="HC33" s="59"/>
      <c r="HD33" s="59"/>
      <c r="HE33" s="59"/>
      <c r="HF33" s="59"/>
      <c r="HG33" s="59"/>
      <c r="HH33" s="59"/>
      <c r="HI33" s="59"/>
      <c r="HJ33" s="59"/>
      <c r="HK33" s="59"/>
      <c r="HL33" s="59"/>
      <c r="HM33" s="59"/>
      <c r="HN33" s="59"/>
      <c r="HO33" s="59"/>
      <c r="HP33" s="59"/>
      <c r="HQ33" s="59"/>
      <c r="HR33" s="59"/>
      <c r="HS33" s="59"/>
      <c r="HT33" s="59"/>
      <c r="HU33" s="59"/>
      <c r="HV33" s="59"/>
      <c r="HW33" s="59"/>
      <c r="HX33" s="59"/>
      <c r="HY33" s="59"/>
      <c r="HZ33" s="59"/>
      <c r="IA33" s="59"/>
      <c r="IB33" s="59"/>
      <c r="IC33" s="59"/>
      <c r="ID33" s="59"/>
      <c r="IE33" s="59"/>
      <c r="IF33" s="59"/>
      <c r="IG33" s="59"/>
      <c r="IH33" s="59"/>
      <c r="II33" s="59"/>
      <c r="IJ33" s="59"/>
      <c r="IK33" s="59"/>
      <c r="IL33" s="59"/>
      <c r="IM33" s="59"/>
      <c r="IN33" s="59"/>
      <c r="IO33" s="59"/>
      <c r="IP33" s="59"/>
      <c r="IQ33" s="59"/>
      <c r="IR33" s="59"/>
      <c r="IS33" s="59"/>
      <c r="IT33" s="59"/>
      <c r="IU33" s="59"/>
      <c r="IV33" s="59"/>
    </row>
    <row r="34" spans="1:256" s="53" customFormat="1">
      <c r="A34" s="104"/>
      <c r="B34" s="104"/>
      <c r="C34" s="104"/>
      <c r="D34" s="70"/>
      <c r="E34" s="71"/>
      <c r="F34" s="70"/>
      <c r="G34" s="70"/>
      <c r="H34" s="70"/>
      <c r="I34" s="70"/>
      <c r="J34" s="105"/>
      <c r="K34" s="105"/>
      <c r="L34" s="105" t="s">
        <v>89</v>
      </c>
      <c r="M34" s="106"/>
      <c r="N34" s="106"/>
      <c r="O34" s="106"/>
      <c r="P34" s="125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59"/>
      <c r="DJ34" s="59"/>
      <c r="DK34" s="59"/>
      <c r="DL34" s="59"/>
      <c r="DM34" s="59"/>
      <c r="DN34" s="59"/>
      <c r="DO34" s="59"/>
      <c r="DP34" s="59"/>
      <c r="DQ34" s="59"/>
      <c r="DR34" s="59"/>
      <c r="DS34" s="59"/>
      <c r="DT34" s="59"/>
      <c r="DU34" s="59"/>
      <c r="DV34" s="59"/>
      <c r="DW34" s="59"/>
      <c r="DX34" s="59"/>
      <c r="DY34" s="59"/>
      <c r="DZ34" s="59"/>
      <c r="EA34" s="59"/>
      <c r="EB34" s="59"/>
      <c r="EC34" s="59"/>
      <c r="ED34" s="59"/>
      <c r="EE34" s="59"/>
      <c r="EF34" s="59"/>
      <c r="EG34" s="59"/>
      <c r="EH34" s="59"/>
      <c r="EI34" s="59"/>
      <c r="EJ34" s="59"/>
      <c r="EK34" s="59"/>
      <c r="EL34" s="59"/>
      <c r="EM34" s="59"/>
      <c r="EN34" s="59"/>
      <c r="EO34" s="59"/>
      <c r="EP34" s="59"/>
      <c r="EQ34" s="59"/>
      <c r="ER34" s="59"/>
      <c r="ES34" s="59"/>
      <c r="ET34" s="59"/>
      <c r="EU34" s="59"/>
      <c r="EV34" s="59"/>
      <c r="EW34" s="59"/>
      <c r="EX34" s="59"/>
      <c r="EY34" s="59"/>
      <c r="EZ34" s="59"/>
      <c r="FA34" s="59"/>
      <c r="FB34" s="59"/>
      <c r="FC34" s="59"/>
      <c r="FD34" s="59"/>
      <c r="FE34" s="59"/>
      <c r="FF34" s="59"/>
      <c r="FG34" s="59"/>
      <c r="FH34" s="59"/>
      <c r="FI34" s="59"/>
      <c r="FJ34" s="59"/>
      <c r="FK34" s="59"/>
      <c r="FL34" s="59"/>
      <c r="FM34" s="59"/>
      <c r="FN34" s="59"/>
      <c r="FO34" s="59"/>
      <c r="FP34" s="59"/>
      <c r="FQ34" s="59"/>
      <c r="FR34" s="59"/>
      <c r="FS34" s="59"/>
      <c r="FT34" s="59"/>
      <c r="FU34" s="59"/>
      <c r="FV34" s="59"/>
      <c r="FW34" s="59"/>
      <c r="FX34" s="59"/>
      <c r="FY34" s="59"/>
      <c r="FZ34" s="59"/>
      <c r="GA34" s="59"/>
      <c r="GB34" s="59"/>
      <c r="GC34" s="59"/>
      <c r="GD34" s="59"/>
      <c r="GE34" s="59"/>
      <c r="GF34" s="59"/>
      <c r="GG34" s="59"/>
      <c r="GH34" s="59"/>
      <c r="GI34" s="59"/>
      <c r="GJ34" s="59"/>
      <c r="GK34" s="59"/>
      <c r="GL34" s="59"/>
      <c r="GM34" s="59"/>
      <c r="GN34" s="59"/>
      <c r="GO34" s="59"/>
      <c r="GP34" s="59"/>
      <c r="GQ34" s="59"/>
      <c r="GR34" s="59"/>
      <c r="GS34" s="59"/>
      <c r="GT34" s="59"/>
      <c r="GU34" s="59"/>
      <c r="GV34" s="59"/>
      <c r="GW34" s="59"/>
      <c r="GX34" s="59"/>
      <c r="GY34" s="59"/>
      <c r="GZ34" s="59"/>
      <c r="HA34" s="59"/>
      <c r="HB34" s="59"/>
      <c r="HC34" s="59"/>
      <c r="HD34" s="59"/>
      <c r="HE34" s="59"/>
      <c r="HF34" s="59"/>
      <c r="HG34" s="59"/>
      <c r="HH34" s="59"/>
      <c r="HI34" s="59"/>
      <c r="HJ34" s="59"/>
      <c r="HK34" s="59"/>
      <c r="HL34" s="59"/>
      <c r="HM34" s="59"/>
      <c r="HN34" s="59"/>
      <c r="HO34" s="59"/>
      <c r="HP34" s="59"/>
      <c r="HQ34" s="59"/>
      <c r="HR34" s="59"/>
      <c r="HS34" s="59"/>
      <c r="HT34" s="59"/>
      <c r="HU34" s="59"/>
      <c r="HV34" s="59"/>
      <c r="HW34" s="59"/>
      <c r="HX34" s="59"/>
      <c r="HY34" s="59"/>
      <c r="HZ34" s="59"/>
      <c r="IA34" s="59"/>
      <c r="IB34" s="59"/>
      <c r="IC34" s="59"/>
      <c r="ID34" s="59"/>
      <c r="IE34" s="59"/>
      <c r="IF34" s="59"/>
      <c r="IG34" s="59"/>
      <c r="IH34" s="59"/>
      <c r="II34" s="59"/>
      <c r="IJ34" s="59"/>
      <c r="IK34" s="59"/>
      <c r="IL34" s="59"/>
      <c r="IM34" s="59"/>
      <c r="IN34" s="59"/>
      <c r="IO34" s="59"/>
      <c r="IP34" s="59"/>
      <c r="IQ34" s="59"/>
      <c r="IR34" s="59"/>
      <c r="IS34" s="59"/>
      <c r="IT34" s="59"/>
      <c r="IU34" s="59"/>
      <c r="IV34" s="59"/>
    </row>
    <row r="35" spans="1:256" s="53" customFormat="1">
      <c r="A35" s="99"/>
      <c r="B35" s="99"/>
      <c r="C35" s="69"/>
      <c r="D35" s="70"/>
      <c r="E35" s="71"/>
      <c r="F35" s="70"/>
      <c r="G35" s="70"/>
      <c r="H35" s="70"/>
      <c r="I35" s="70"/>
      <c r="J35" s="70"/>
      <c r="K35" s="70"/>
      <c r="L35" s="70"/>
      <c r="M35" s="70"/>
      <c r="N35" s="78"/>
      <c r="O35" s="78"/>
      <c r="P35" s="126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  <c r="CU35" s="59"/>
      <c r="CV35" s="59"/>
      <c r="CW35" s="59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59"/>
      <c r="DJ35" s="59"/>
      <c r="DK35" s="59"/>
      <c r="DL35" s="59"/>
      <c r="DM35" s="59"/>
      <c r="DN35" s="59"/>
      <c r="DO35" s="59"/>
      <c r="DP35" s="59"/>
      <c r="DQ35" s="59"/>
      <c r="DR35" s="59"/>
      <c r="DS35" s="59"/>
      <c r="DT35" s="59"/>
      <c r="DU35" s="59"/>
      <c r="DV35" s="59"/>
      <c r="DW35" s="59"/>
      <c r="DX35" s="59"/>
      <c r="DY35" s="59"/>
      <c r="DZ35" s="59"/>
      <c r="EA35" s="59"/>
      <c r="EB35" s="59"/>
      <c r="EC35" s="59"/>
      <c r="ED35" s="59"/>
      <c r="EE35" s="59"/>
      <c r="EF35" s="59"/>
      <c r="EG35" s="59"/>
      <c r="EH35" s="59"/>
      <c r="EI35" s="59"/>
      <c r="EJ35" s="59"/>
      <c r="EK35" s="59"/>
      <c r="EL35" s="59"/>
      <c r="EM35" s="59"/>
      <c r="EN35" s="59"/>
      <c r="EO35" s="59"/>
      <c r="EP35" s="59"/>
      <c r="EQ35" s="59"/>
      <c r="ER35" s="59"/>
      <c r="ES35" s="59"/>
      <c r="ET35" s="59"/>
      <c r="EU35" s="59"/>
      <c r="EV35" s="59"/>
      <c r="EW35" s="59"/>
      <c r="EX35" s="59"/>
      <c r="EY35" s="59"/>
      <c r="EZ35" s="59"/>
      <c r="FA35" s="59"/>
      <c r="FB35" s="59"/>
      <c r="FC35" s="59"/>
      <c r="FD35" s="59"/>
      <c r="FE35" s="59"/>
      <c r="FF35" s="59"/>
      <c r="FG35" s="59"/>
      <c r="FH35" s="59"/>
      <c r="FI35" s="59"/>
      <c r="FJ35" s="59"/>
      <c r="FK35" s="59"/>
      <c r="FL35" s="59"/>
      <c r="FM35" s="59"/>
      <c r="FN35" s="59"/>
      <c r="FO35" s="59"/>
      <c r="FP35" s="59"/>
      <c r="FQ35" s="59"/>
      <c r="FR35" s="59"/>
      <c r="FS35" s="59"/>
      <c r="FT35" s="59"/>
      <c r="FU35" s="59"/>
      <c r="FV35" s="59"/>
      <c r="FW35" s="59"/>
      <c r="FX35" s="59"/>
      <c r="FY35" s="59"/>
      <c r="FZ35" s="59"/>
      <c r="GA35" s="59"/>
      <c r="GB35" s="59"/>
      <c r="GC35" s="59"/>
      <c r="GD35" s="59"/>
      <c r="GE35" s="59"/>
      <c r="GF35" s="59"/>
      <c r="GG35" s="59"/>
      <c r="GH35" s="59"/>
      <c r="GI35" s="59"/>
      <c r="GJ35" s="59"/>
      <c r="GK35" s="59"/>
      <c r="GL35" s="59"/>
      <c r="GM35" s="59"/>
      <c r="GN35" s="59"/>
      <c r="GO35" s="59"/>
      <c r="GP35" s="59"/>
      <c r="GQ35" s="59"/>
      <c r="GR35" s="59"/>
      <c r="GS35" s="59"/>
      <c r="GT35" s="59"/>
      <c r="GU35" s="59"/>
      <c r="GV35" s="59"/>
      <c r="GW35" s="59"/>
      <c r="GX35" s="59"/>
      <c r="GY35" s="59"/>
      <c r="GZ35" s="59"/>
      <c r="HA35" s="59"/>
      <c r="HB35" s="59"/>
      <c r="HC35" s="59"/>
      <c r="HD35" s="59"/>
      <c r="HE35" s="59"/>
      <c r="HF35" s="59"/>
      <c r="HG35" s="59"/>
      <c r="HH35" s="59"/>
      <c r="HI35" s="59"/>
      <c r="HJ35" s="59"/>
      <c r="HK35" s="59"/>
      <c r="HL35" s="59"/>
      <c r="HM35" s="59"/>
      <c r="HN35" s="59"/>
      <c r="HO35" s="59"/>
      <c r="HP35" s="59"/>
      <c r="HQ35" s="59"/>
      <c r="HR35" s="59"/>
      <c r="HS35" s="59"/>
      <c r="HT35" s="59"/>
      <c r="HU35" s="59"/>
      <c r="HV35" s="59"/>
      <c r="HW35" s="59"/>
      <c r="HX35" s="59"/>
      <c r="HY35" s="59"/>
      <c r="HZ35" s="59"/>
      <c r="IA35" s="59"/>
      <c r="IB35" s="59"/>
      <c r="IC35" s="59"/>
      <c r="ID35" s="59"/>
      <c r="IE35" s="59"/>
      <c r="IF35" s="59"/>
      <c r="IG35" s="59"/>
      <c r="IH35" s="59"/>
      <c r="II35" s="59"/>
      <c r="IJ35" s="59"/>
      <c r="IK35" s="59"/>
      <c r="IL35" s="59"/>
      <c r="IM35" s="59"/>
      <c r="IN35" s="59"/>
      <c r="IO35" s="59"/>
      <c r="IP35" s="59"/>
      <c r="IQ35" s="59"/>
      <c r="IR35" s="59"/>
      <c r="IS35" s="59"/>
      <c r="IT35" s="59"/>
      <c r="IU35" s="59"/>
      <c r="IV35" s="59"/>
    </row>
    <row r="36" spans="1:256">
      <c r="A36" s="107"/>
      <c r="B36" s="108"/>
      <c r="C36" s="107"/>
      <c r="D36" s="107"/>
      <c r="E36" s="109"/>
      <c r="F36" s="110"/>
      <c r="G36" s="110"/>
      <c r="H36" s="110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  <c r="IF36" s="53"/>
      <c r="IG36" s="53"/>
      <c r="IH36" s="53"/>
      <c r="II36" s="53"/>
      <c r="IJ36" s="53"/>
      <c r="IK36" s="53"/>
      <c r="IL36" s="53"/>
      <c r="IM36" s="53"/>
      <c r="IN36" s="53"/>
      <c r="IO36" s="53"/>
      <c r="IP36" s="53"/>
      <c r="IQ36" s="53"/>
      <c r="IR36" s="53"/>
      <c r="IS36" s="53"/>
      <c r="IT36" s="53"/>
      <c r="IU36" s="53"/>
      <c r="IV36" s="53"/>
    </row>
    <row r="37" spans="1:256">
      <c r="A37" s="111"/>
      <c r="B37" s="112"/>
      <c r="C37" s="11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129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  <c r="EU37" s="53"/>
      <c r="EV37" s="53"/>
      <c r="EW37" s="53"/>
      <c r="EX37" s="53"/>
      <c r="EY37" s="53"/>
      <c r="EZ37" s="53"/>
      <c r="FA37" s="53"/>
      <c r="FB37" s="53"/>
      <c r="FC37" s="53"/>
      <c r="FD37" s="53"/>
      <c r="FE37" s="53"/>
      <c r="FF37" s="53"/>
      <c r="FG37" s="53"/>
      <c r="FH37" s="53"/>
      <c r="FI37" s="53"/>
      <c r="FJ37" s="53"/>
      <c r="FK37" s="53"/>
      <c r="FL37" s="53"/>
      <c r="FM37" s="53"/>
      <c r="FN37" s="53"/>
      <c r="FO37" s="53"/>
      <c r="FP37" s="53"/>
      <c r="FQ37" s="53"/>
      <c r="FR37" s="53"/>
      <c r="FS37" s="53"/>
      <c r="FT37" s="53"/>
      <c r="FU37" s="53"/>
      <c r="FV37" s="53"/>
      <c r="FW37" s="53"/>
      <c r="FX37" s="53"/>
      <c r="FY37" s="53"/>
      <c r="FZ37" s="53"/>
      <c r="GA37" s="53"/>
      <c r="GB37" s="53"/>
      <c r="GC37" s="53"/>
      <c r="GD37" s="53"/>
      <c r="GE37" s="53"/>
      <c r="GF37" s="53"/>
      <c r="GG37" s="53"/>
      <c r="GH37" s="53"/>
      <c r="GI37" s="53"/>
      <c r="GJ37" s="53"/>
      <c r="GK37" s="53"/>
      <c r="GL37" s="53"/>
      <c r="GM37" s="53"/>
      <c r="GN37" s="53"/>
      <c r="GO37" s="53"/>
      <c r="GP37" s="53"/>
      <c r="GQ37" s="53"/>
      <c r="GR37" s="53"/>
      <c r="GS37" s="53"/>
      <c r="GT37" s="53"/>
      <c r="GU37" s="53"/>
      <c r="GV37" s="53"/>
      <c r="GW37" s="53"/>
      <c r="GX37" s="53"/>
      <c r="GY37" s="53"/>
      <c r="GZ37" s="53"/>
      <c r="HA37" s="53"/>
      <c r="HB37" s="53"/>
      <c r="HC37" s="53"/>
      <c r="HD37" s="53"/>
      <c r="HE37" s="53"/>
      <c r="HF37" s="53"/>
      <c r="HG37" s="53"/>
      <c r="HH37" s="53"/>
      <c r="HI37" s="53"/>
      <c r="HJ37" s="53"/>
      <c r="HK37" s="53"/>
      <c r="HL37" s="53"/>
      <c r="HM37" s="53"/>
      <c r="HN37" s="53"/>
      <c r="HO37" s="53"/>
      <c r="HP37" s="53"/>
      <c r="HQ37" s="53"/>
      <c r="HR37" s="53"/>
      <c r="HS37" s="53"/>
      <c r="HT37" s="53"/>
      <c r="HU37" s="53"/>
      <c r="HV37" s="53"/>
      <c r="HW37" s="53"/>
      <c r="HX37" s="53"/>
      <c r="HY37" s="53"/>
      <c r="HZ37" s="53"/>
      <c r="IA37" s="53"/>
      <c r="IB37" s="53"/>
      <c r="IC37" s="53"/>
      <c r="ID37" s="53"/>
      <c r="IE37" s="53"/>
      <c r="IF37" s="53"/>
      <c r="IG37" s="53"/>
      <c r="IH37" s="53"/>
      <c r="II37" s="53"/>
      <c r="IJ37" s="53"/>
      <c r="IK37" s="53"/>
      <c r="IL37" s="53"/>
      <c r="IM37" s="53"/>
      <c r="IN37" s="53"/>
      <c r="IO37" s="53"/>
      <c r="IP37" s="53"/>
      <c r="IQ37" s="53"/>
      <c r="IR37" s="53"/>
      <c r="IS37" s="53"/>
      <c r="IT37" s="53"/>
      <c r="IU37" s="53"/>
      <c r="IV37" s="53"/>
    </row>
    <row r="38" spans="1:256">
      <c r="A38" s="53"/>
      <c r="B38" s="113" t="s">
        <v>30</v>
      </c>
      <c r="C38" s="114"/>
      <c r="D38" s="89"/>
      <c r="E38" s="115"/>
      <c r="F38" s="53"/>
      <c r="G38" s="53"/>
      <c r="H38" s="53"/>
      <c r="I38" s="53"/>
      <c r="J38" s="53" t="s">
        <v>31</v>
      </c>
      <c r="K38" s="116"/>
      <c r="L38" s="116"/>
      <c r="M38" s="116"/>
      <c r="N38" s="89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  <c r="FK38" s="53"/>
      <c r="FL38" s="53"/>
      <c r="FM38" s="53"/>
      <c r="FN38" s="53"/>
      <c r="FO38" s="53"/>
      <c r="FP38" s="53"/>
      <c r="FQ38" s="53"/>
      <c r="FR38" s="53"/>
      <c r="FS38" s="53"/>
      <c r="FT38" s="53"/>
      <c r="FU38" s="53"/>
      <c r="FV38" s="53"/>
      <c r="FW38" s="53"/>
      <c r="FX38" s="53"/>
      <c r="FY38" s="53"/>
      <c r="FZ38" s="53"/>
      <c r="GA38" s="53"/>
      <c r="GB38" s="53"/>
      <c r="GC38" s="53"/>
      <c r="GD38" s="53"/>
      <c r="GE38" s="53"/>
      <c r="GF38" s="53"/>
      <c r="GG38" s="53"/>
      <c r="GH38" s="53"/>
      <c r="GI38" s="53"/>
      <c r="GJ38" s="53"/>
      <c r="GK38" s="53"/>
      <c r="GL38" s="53"/>
      <c r="GM38" s="53"/>
      <c r="GN38" s="53"/>
      <c r="GO38" s="53"/>
      <c r="GP38" s="53"/>
      <c r="GQ38" s="53"/>
      <c r="GR38" s="53"/>
      <c r="GS38" s="53"/>
      <c r="GT38" s="53"/>
      <c r="GU38" s="53"/>
      <c r="GV38" s="53"/>
      <c r="GW38" s="53"/>
      <c r="GX38" s="53"/>
      <c r="GY38" s="53"/>
      <c r="GZ38" s="53"/>
      <c r="HA38" s="53"/>
      <c r="HB38" s="53"/>
      <c r="HC38" s="53"/>
      <c r="HD38" s="53"/>
      <c r="HE38" s="53"/>
      <c r="HF38" s="53"/>
      <c r="HG38" s="53"/>
      <c r="HH38" s="53"/>
      <c r="HI38" s="53"/>
      <c r="HJ38" s="53"/>
      <c r="HK38" s="53"/>
      <c r="HL38" s="53"/>
      <c r="HM38" s="53"/>
      <c r="HN38" s="53"/>
      <c r="HO38" s="53"/>
      <c r="HP38" s="53"/>
      <c r="HQ38" s="53"/>
      <c r="HR38" s="53"/>
      <c r="HS38" s="53"/>
      <c r="HT38" s="53"/>
      <c r="HU38" s="53"/>
      <c r="HV38" s="53"/>
      <c r="HW38" s="53"/>
      <c r="HX38" s="53"/>
      <c r="HY38" s="53"/>
      <c r="HZ38" s="53"/>
      <c r="IA38" s="53"/>
      <c r="IB38" s="53"/>
      <c r="IC38" s="53"/>
      <c r="ID38" s="53"/>
      <c r="IE38" s="53"/>
      <c r="IF38" s="53"/>
      <c r="IG38" s="53"/>
      <c r="IH38" s="53"/>
      <c r="II38" s="53"/>
      <c r="IJ38" s="53"/>
      <c r="IK38" s="53"/>
      <c r="IL38" s="53"/>
      <c r="IM38" s="53"/>
      <c r="IN38" s="53"/>
      <c r="IO38" s="53"/>
      <c r="IP38" s="53"/>
      <c r="IQ38" s="53"/>
      <c r="IR38" s="53"/>
      <c r="IS38" s="53"/>
      <c r="IT38" s="53"/>
      <c r="IU38" s="53"/>
      <c r="IV38" s="53"/>
    </row>
    <row r="39" spans="1:256">
      <c r="A39" s="53"/>
      <c r="B39" s="53"/>
      <c r="C39" s="110" t="s">
        <v>32</v>
      </c>
      <c r="D39" s="117"/>
      <c r="E39" s="53"/>
      <c r="F39" s="53"/>
      <c r="G39" s="53"/>
      <c r="H39" s="53"/>
      <c r="I39" s="53"/>
      <c r="J39" s="53"/>
      <c r="K39" s="53"/>
      <c r="L39" s="113" t="s">
        <v>32</v>
      </c>
      <c r="M39" s="53"/>
      <c r="N39" s="89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3"/>
      <c r="DD39" s="53"/>
      <c r="DE39" s="53"/>
      <c r="DF39" s="53"/>
      <c r="DG39" s="53"/>
      <c r="DH39" s="53"/>
      <c r="DI39" s="53"/>
      <c r="DJ39" s="53"/>
      <c r="DK39" s="53"/>
      <c r="DL39" s="53"/>
      <c r="DM39" s="53"/>
      <c r="DN39" s="53"/>
      <c r="DO39" s="53"/>
      <c r="DP39" s="53"/>
      <c r="DQ39" s="53"/>
      <c r="DR39" s="53"/>
      <c r="DS39" s="53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3"/>
      <c r="EF39" s="53"/>
      <c r="EG39" s="53"/>
      <c r="EH39" s="53"/>
      <c r="EI39" s="53"/>
      <c r="EJ39" s="53"/>
      <c r="EK39" s="53"/>
      <c r="EL39" s="53"/>
      <c r="EM39" s="53"/>
      <c r="EN39" s="53"/>
      <c r="EO39" s="53"/>
      <c r="EP39" s="53"/>
      <c r="EQ39" s="53"/>
      <c r="ER39" s="53"/>
      <c r="ES39" s="53"/>
      <c r="ET39" s="53"/>
      <c r="EU39" s="53"/>
      <c r="EV39" s="53"/>
      <c r="EW39" s="53"/>
      <c r="EX39" s="53"/>
      <c r="EY39" s="53"/>
      <c r="EZ39" s="53"/>
      <c r="FA39" s="53"/>
      <c r="FB39" s="53"/>
      <c r="FC39" s="53"/>
      <c r="FD39" s="53"/>
      <c r="FE39" s="53"/>
      <c r="FF39" s="53"/>
      <c r="FG39" s="53"/>
      <c r="FH39" s="53"/>
      <c r="FI39" s="53"/>
      <c r="FJ39" s="53"/>
      <c r="FK39" s="53"/>
      <c r="FL39" s="53"/>
      <c r="FM39" s="53"/>
      <c r="FN39" s="53"/>
      <c r="FO39" s="53"/>
      <c r="FP39" s="53"/>
      <c r="FQ39" s="53"/>
      <c r="FR39" s="53"/>
      <c r="FS39" s="53"/>
      <c r="FT39" s="53"/>
      <c r="FU39" s="53"/>
      <c r="FV39" s="53"/>
      <c r="FW39" s="53"/>
      <c r="FX39" s="53"/>
      <c r="FY39" s="53"/>
      <c r="FZ39" s="53"/>
      <c r="GA39" s="53"/>
      <c r="GB39" s="53"/>
      <c r="GC39" s="53"/>
      <c r="GD39" s="53"/>
      <c r="GE39" s="53"/>
      <c r="GF39" s="53"/>
      <c r="GG39" s="53"/>
      <c r="GH39" s="53"/>
      <c r="GI39" s="53"/>
      <c r="GJ39" s="53"/>
      <c r="GK39" s="53"/>
      <c r="GL39" s="53"/>
      <c r="GM39" s="53"/>
      <c r="GN39" s="53"/>
      <c r="GO39" s="53"/>
      <c r="GP39" s="53"/>
      <c r="GQ39" s="53"/>
      <c r="GR39" s="53"/>
      <c r="GS39" s="53"/>
      <c r="GT39" s="53"/>
      <c r="GU39" s="53"/>
      <c r="GV39" s="53"/>
      <c r="GW39" s="53"/>
      <c r="GX39" s="53"/>
      <c r="GY39" s="53"/>
      <c r="GZ39" s="53"/>
      <c r="HA39" s="53"/>
      <c r="HB39" s="53"/>
      <c r="HC39" s="53"/>
      <c r="HD39" s="53"/>
      <c r="HE39" s="53"/>
      <c r="HF39" s="53"/>
      <c r="HG39" s="53"/>
      <c r="HH39" s="53"/>
      <c r="HI39" s="53"/>
      <c r="HJ39" s="53"/>
      <c r="HK39" s="53"/>
      <c r="HL39" s="53"/>
      <c r="HM39" s="53"/>
      <c r="HN39" s="53"/>
      <c r="HO39" s="53"/>
      <c r="HP39" s="53"/>
      <c r="HQ39" s="53"/>
      <c r="HR39" s="53"/>
      <c r="HS39" s="53"/>
      <c r="HT39" s="53"/>
      <c r="HU39" s="53"/>
      <c r="HV39" s="53"/>
      <c r="HW39" s="53"/>
      <c r="HX39" s="53"/>
      <c r="HY39" s="53"/>
      <c r="HZ39" s="53"/>
      <c r="IA39" s="53"/>
      <c r="IB39" s="53"/>
      <c r="IC39" s="53"/>
      <c r="ID39" s="53"/>
      <c r="IE39" s="53"/>
      <c r="IF39" s="53"/>
      <c r="IG39" s="53"/>
      <c r="IH39" s="53"/>
      <c r="II39" s="53"/>
      <c r="IJ39" s="53"/>
      <c r="IK39" s="53"/>
      <c r="IL39" s="53"/>
      <c r="IM39" s="53"/>
      <c r="IN39" s="53"/>
      <c r="IO39" s="53"/>
      <c r="IP39" s="53"/>
      <c r="IQ39" s="53"/>
      <c r="IR39" s="53"/>
      <c r="IS39" s="53"/>
      <c r="IT39" s="53"/>
      <c r="IU39" s="53"/>
      <c r="IV39" s="53"/>
    </row>
  </sheetData>
  <mergeCells count="10">
    <mergeCell ref="L11:P12"/>
    <mergeCell ref="A1:P1"/>
    <mergeCell ref="A2:P2"/>
    <mergeCell ref="N8:O8"/>
    <mergeCell ref="A11:A13"/>
    <mergeCell ref="B11:B13"/>
    <mergeCell ref="C11:C13"/>
    <mergeCell ref="D11:D13"/>
    <mergeCell ref="E11:E13"/>
    <mergeCell ref="F11:K12"/>
  </mergeCells>
  <pageMargins left="0.31496062992125984" right="0.31496062992125984" top="0.55118110236220474" bottom="0.35433070866141736" header="0.31496062992125984" footer="0.31496062992125984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A16" workbookViewId="0">
      <selection activeCell="H34" sqref="H34"/>
    </sheetView>
  </sheetViews>
  <sheetFormatPr defaultRowHeight="12.75"/>
  <cols>
    <col min="1" max="1" width="3.28515625" style="99" customWidth="1"/>
    <col min="2" max="2" width="7.42578125" style="99" customWidth="1"/>
    <col min="3" max="3" width="53.85546875" style="69" customWidth="1"/>
    <col min="4" max="4" width="5.140625" style="70" customWidth="1"/>
    <col min="5" max="5" width="6.85546875" style="71" customWidth="1"/>
    <col min="6" max="6" width="5.42578125" style="70" customWidth="1"/>
    <col min="7" max="7" width="8" style="70" customWidth="1"/>
    <col min="8" max="8" width="7.85546875" style="70" customWidth="1"/>
    <col min="9" max="9" width="7.28515625" style="70" customWidth="1"/>
    <col min="10" max="10" width="7.42578125" style="70" customWidth="1"/>
    <col min="11" max="11" width="7.28515625" style="70" customWidth="1"/>
    <col min="12" max="12" width="8.85546875" style="70" customWidth="1"/>
    <col min="13" max="13" width="8.42578125" style="70" customWidth="1"/>
    <col min="14" max="14" width="10" style="70" customWidth="1"/>
    <col min="15" max="15" width="8.28515625" style="70" customWidth="1"/>
    <col min="16" max="16" width="9.42578125" style="70" customWidth="1"/>
    <col min="17" max="17" width="8.85546875" style="59" customWidth="1"/>
    <col min="18" max="19" width="10.85546875" style="59" customWidth="1"/>
    <col min="20" max="256" width="11.42578125" style="59" customWidth="1"/>
    <col min="257" max="16384" width="9.140625" style="59"/>
  </cols>
  <sheetData>
    <row r="1" spans="1:16">
      <c r="A1" s="418" t="s">
        <v>256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  <c r="L1" s="418"/>
      <c r="M1" s="418"/>
      <c r="N1" s="418"/>
      <c r="O1" s="418"/>
      <c r="P1" s="418"/>
    </row>
    <row r="2" spans="1:16">
      <c r="A2" s="419" t="s">
        <v>257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</row>
    <row r="3" spans="1:16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16" s="61" customFormat="1">
      <c r="A4" s="61" t="str">
        <f>Kopsavilkums_Nr.1!A4</f>
        <v>Būves nosaukums:  Daudzdzīvokļu ēka</v>
      </c>
      <c r="B4" s="62"/>
      <c r="C4" s="62"/>
      <c r="D4" s="62"/>
      <c r="E4" s="63"/>
      <c r="F4" s="63"/>
      <c r="G4" s="63"/>
      <c r="H4" s="63"/>
      <c r="I4" s="63"/>
      <c r="J4" s="63"/>
      <c r="K4" s="64"/>
      <c r="L4" s="64"/>
      <c r="M4" s="64"/>
      <c r="N4" s="64"/>
      <c r="O4" s="64"/>
      <c r="P4" s="64"/>
    </row>
    <row r="5" spans="1:16" s="61" customFormat="1">
      <c r="A5" s="61" t="str">
        <f>Kopsavilkums_Nr.1!A5</f>
        <v>Objekta nosaukums: Energoefektivitātes paaugstināšana dzīvojamai mājai</v>
      </c>
      <c r="E5" s="65"/>
      <c r="F5" s="65"/>
      <c r="G5" s="65"/>
      <c r="H5" s="65"/>
      <c r="I5" s="65"/>
      <c r="J5" s="65"/>
      <c r="K5" s="64"/>
      <c r="L5" s="64"/>
      <c r="M5" s="64"/>
      <c r="N5" s="64"/>
      <c r="O5" s="64"/>
      <c r="P5" s="64"/>
    </row>
    <row r="6" spans="1:16" s="61" customFormat="1">
      <c r="A6" s="61" t="str">
        <f>Kopsavilkums_Nr.1!A6</f>
        <v>Objekta adrese:  Lāčplēša iela 17, Jelgava, LV-3002, KAD.NR.09000270187001</v>
      </c>
      <c r="E6" s="65"/>
      <c r="F6" s="65"/>
      <c r="G6" s="65"/>
      <c r="H6" s="65"/>
      <c r="I6" s="65"/>
      <c r="J6" s="65"/>
      <c r="K6" s="64"/>
      <c r="L6" s="64"/>
      <c r="M6" s="64"/>
      <c r="N6" s="64"/>
      <c r="O6" s="64"/>
      <c r="P6" s="64"/>
    </row>
    <row r="7" spans="1:16" s="67" customFormat="1">
      <c r="A7" s="67" t="str">
        <f>'Būvlaukums 1-1'!A7:G7</f>
        <v>Tāme sastādīta 2018.gada tirgus cenās, pamatojoties uz Inventrizācijas lietu, Tehniskās apsekošanas atzinuma un Energosertifikātu</v>
      </c>
      <c r="H7" s="254"/>
      <c r="I7" s="251"/>
      <c r="J7" s="251"/>
      <c r="K7" s="251"/>
      <c r="L7" s="251"/>
      <c r="M7" s="251"/>
      <c r="N7" s="251"/>
      <c r="O7" s="251"/>
      <c r="P7" s="251"/>
    </row>
    <row r="8" spans="1:16">
      <c r="A8" s="68"/>
      <c r="B8" s="68"/>
      <c r="F8" s="72"/>
      <c r="K8" s="251"/>
      <c r="L8" s="252" t="s">
        <v>86</v>
      </c>
      <c r="M8" s="251"/>
      <c r="N8" s="420"/>
      <c r="O8" s="420"/>
      <c r="P8" s="251"/>
    </row>
    <row r="9" spans="1:16">
      <c r="A9" s="68"/>
      <c r="B9" s="68"/>
      <c r="F9" s="72"/>
      <c r="L9" s="74"/>
      <c r="M9" s="75"/>
      <c r="N9" s="253"/>
      <c r="O9" s="75"/>
      <c r="P9" s="75"/>
    </row>
    <row r="10" spans="1:16">
      <c r="A10" s="76"/>
      <c r="B10" s="76"/>
      <c r="C10" s="77"/>
      <c r="L10" s="251"/>
      <c r="M10" s="251"/>
      <c r="N10" s="251"/>
      <c r="O10" s="251"/>
    </row>
    <row r="11" spans="1:16" s="67" customFormat="1" ht="13.5" thickBot="1">
      <c r="A11" s="425" t="s">
        <v>20</v>
      </c>
      <c r="B11" s="428" t="s">
        <v>14</v>
      </c>
      <c r="C11" s="407" t="s">
        <v>15</v>
      </c>
      <c r="D11" s="410" t="s">
        <v>21</v>
      </c>
      <c r="E11" s="413" t="s">
        <v>22</v>
      </c>
      <c r="F11" s="416" t="s">
        <v>16</v>
      </c>
      <c r="G11" s="416"/>
      <c r="H11" s="416"/>
      <c r="I11" s="416"/>
      <c r="J11" s="416"/>
      <c r="K11" s="416"/>
      <c r="L11" s="421" t="s">
        <v>17</v>
      </c>
      <c r="M11" s="421"/>
      <c r="N11" s="421"/>
      <c r="O11" s="421"/>
      <c r="P11" s="422"/>
    </row>
    <row r="12" spans="1:16" s="67" customFormat="1" ht="13.5" thickBot="1">
      <c r="A12" s="426"/>
      <c r="B12" s="429"/>
      <c r="C12" s="408"/>
      <c r="D12" s="411"/>
      <c r="E12" s="414"/>
      <c r="F12" s="417"/>
      <c r="G12" s="417"/>
      <c r="H12" s="417"/>
      <c r="I12" s="417"/>
      <c r="J12" s="417"/>
      <c r="K12" s="417"/>
      <c r="L12" s="423" t="s">
        <v>23</v>
      </c>
      <c r="M12" s="423"/>
      <c r="N12" s="423" t="s">
        <v>24</v>
      </c>
      <c r="O12" s="423"/>
      <c r="P12" s="424" t="s">
        <v>25</v>
      </c>
    </row>
    <row r="13" spans="1:16" s="67" customFormat="1" ht="45">
      <c r="A13" s="427"/>
      <c r="B13" s="430"/>
      <c r="C13" s="409"/>
      <c r="D13" s="412"/>
      <c r="E13" s="415"/>
      <c r="F13" s="139" t="s">
        <v>26</v>
      </c>
      <c r="G13" s="139" t="s">
        <v>80</v>
      </c>
      <c r="H13" s="139" t="s">
        <v>81</v>
      </c>
      <c r="I13" s="139" t="s">
        <v>82</v>
      </c>
      <c r="J13" s="140" t="s">
        <v>83</v>
      </c>
      <c r="K13" s="140" t="s">
        <v>84</v>
      </c>
      <c r="L13" s="141" t="s">
        <v>27</v>
      </c>
      <c r="M13" s="139" t="s">
        <v>81</v>
      </c>
      <c r="N13" s="139" t="s">
        <v>82</v>
      </c>
      <c r="O13" s="140" t="s">
        <v>83</v>
      </c>
      <c r="P13" s="142" t="s">
        <v>85</v>
      </c>
    </row>
    <row r="14" spans="1:16" s="67" customFormat="1">
      <c r="A14" s="81">
        <v>1</v>
      </c>
      <c r="B14" s="138" t="s">
        <v>79</v>
      </c>
      <c r="C14" s="81">
        <f>B14+1</f>
        <v>3</v>
      </c>
      <c r="D14" s="81">
        <f t="shared" ref="D14:P14" si="0">C14+1</f>
        <v>4</v>
      </c>
      <c r="E14" s="81">
        <f t="shared" si="0"/>
        <v>5</v>
      </c>
      <c r="F14" s="81">
        <f t="shared" si="0"/>
        <v>6</v>
      </c>
      <c r="G14" s="81">
        <f t="shared" si="0"/>
        <v>7</v>
      </c>
      <c r="H14" s="81">
        <f t="shared" si="0"/>
        <v>8</v>
      </c>
      <c r="I14" s="81">
        <f t="shared" si="0"/>
        <v>9</v>
      </c>
      <c r="J14" s="81">
        <f t="shared" si="0"/>
        <v>10</v>
      </c>
      <c r="K14" s="81">
        <f t="shared" si="0"/>
        <v>11</v>
      </c>
      <c r="L14" s="81">
        <f t="shared" si="0"/>
        <v>12</v>
      </c>
      <c r="M14" s="81">
        <f t="shared" si="0"/>
        <v>13</v>
      </c>
      <c r="N14" s="81">
        <f t="shared" si="0"/>
        <v>14</v>
      </c>
      <c r="O14" s="81">
        <f t="shared" si="0"/>
        <v>15</v>
      </c>
      <c r="P14" s="81">
        <f t="shared" si="0"/>
        <v>16</v>
      </c>
    </row>
    <row r="15" spans="1:16" s="233" customFormat="1" ht="15.75">
      <c r="A15" s="290">
        <v>1</v>
      </c>
      <c r="B15" s="120" t="s">
        <v>77</v>
      </c>
      <c r="C15" s="144" t="s">
        <v>253</v>
      </c>
      <c r="D15" s="83" t="s">
        <v>54</v>
      </c>
      <c r="E15" s="56">
        <v>463.35</v>
      </c>
      <c r="F15" s="291"/>
      <c r="G15" s="292"/>
      <c r="H15" s="56"/>
      <c r="I15" s="292"/>
      <c r="J15" s="292"/>
      <c r="K15" s="292"/>
      <c r="L15" s="292"/>
      <c r="M15" s="292"/>
      <c r="N15" s="292"/>
      <c r="O15" s="292"/>
      <c r="P15" s="292"/>
    </row>
    <row r="16" spans="1:16" s="233" customFormat="1" ht="13.5" customHeight="1">
      <c r="A16" s="290"/>
      <c r="B16" s="120"/>
      <c r="C16" s="144" t="s">
        <v>269</v>
      </c>
      <c r="D16" s="83" t="s">
        <v>37</v>
      </c>
      <c r="E16" s="56">
        <f>E15*0.2</f>
        <v>92.67</v>
      </c>
      <c r="F16" s="291"/>
      <c r="G16" s="292"/>
      <c r="H16" s="56"/>
      <c r="I16" s="292"/>
      <c r="J16" s="292"/>
      <c r="K16" s="292"/>
      <c r="L16" s="292"/>
      <c r="M16" s="292"/>
      <c r="N16" s="292"/>
      <c r="O16" s="292"/>
      <c r="P16" s="292"/>
    </row>
    <row r="17" spans="1:16" s="147" customFormat="1" ht="15.75">
      <c r="A17" s="148">
        <v>2</v>
      </c>
      <c r="B17" s="120" t="s">
        <v>45</v>
      </c>
      <c r="C17" s="144" t="s">
        <v>252</v>
      </c>
      <c r="D17" s="143" t="s">
        <v>54</v>
      </c>
      <c r="E17" s="56">
        <v>463.35</v>
      </c>
      <c r="F17" s="293"/>
      <c r="G17" s="292"/>
      <c r="H17" s="56"/>
      <c r="I17" s="292"/>
      <c r="J17" s="292"/>
      <c r="K17" s="292"/>
      <c r="L17" s="292"/>
      <c r="M17" s="292"/>
      <c r="N17" s="292"/>
      <c r="O17" s="292"/>
      <c r="P17" s="292"/>
    </row>
    <row r="18" spans="1:16" s="147" customFormat="1" ht="15.75">
      <c r="A18" s="143"/>
      <c r="B18" s="120"/>
      <c r="C18" s="294" t="s">
        <v>268</v>
      </c>
      <c r="D18" s="143" t="s">
        <v>54</v>
      </c>
      <c r="E18" s="56">
        <f>E17*1.05</f>
        <v>486.52</v>
      </c>
      <c r="F18" s="293"/>
      <c r="G18" s="292"/>
      <c r="H18" s="292"/>
      <c r="I18" s="292"/>
      <c r="J18" s="292"/>
      <c r="K18" s="292"/>
      <c r="L18" s="292"/>
      <c r="M18" s="292"/>
      <c r="N18" s="292"/>
      <c r="O18" s="292"/>
      <c r="P18" s="292"/>
    </row>
    <row r="19" spans="1:16" s="147" customFormat="1">
      <c r="A19" s="143"/>
      <c r="B19" s="120"/>
      <c r="C19" s="237" t="s">
        <v>270</v>
      </c>
      <c r="D19" s="143" t="s">
        <v>37</v>
      </c>
      <c r="E19" s="123">
        <f>E17*6</f>
        <v>2780</v>
      </c>
      <c r="F19" s="293"/>
      <c r="G19" s="292"/>
      <c r="H19" s="292"/>
      <c r="I19" s="292"/>
      <c r="J19" s="292"/>
      <c r="K19" s="292"/>
      <c r="L19" s="292"/>
      <c r="M19" s="292"/>
      <c r="N19" s="292"/>
      <c r="O19" s="292"/>
      <c r="P19" s="292"/>
    </row>
    <row r="20" spans="1:16" s="147" customFormat="1">
      <c r="A20" s="143"/>
      <c r="B20" s="120"/>
      <c r="C20" s="144" t="s">
        <v>271</v>
      </c>
      <c r="D20" s="143" t="s">
        <v>47</v>
      </c>
      <c r="E20" s="123">
        <f>E17*5</f>
        <v>2317</v>
      </c>
      <c r="F20" s="293"/>
      <c r="G20" s="292"/>
      <c r="H20" s="292"/>
      <c r="I20" s="292"/>
      <c r="J20" s="292"/>
      <c r="K20" s="292"/>
      <c r="L20" s="292"/>
      <c r="M20" s="292"/>
      <c r="N20" s="292"/>
      <c r="O20" s="292"/>
      <c r="P20" s="292"/>
    </row>
    <row r="21" spans="1:16" s="147" customFormat="1" ht="15.75">
      <c r="A21" s="148">
        <v>3</v>
      </c>
      <c r="B21" s="120" t="s">
        <v>239</v>
      </c>
      <c r="C21" s="144" t="s">
        <v>254</v>
      </c>
      <c r="D21" s="143" t="s">
        <v>54</v>
      </c>
      <c r="E21" s="149">
        <f>SUM(E17)</f>
        <v>463.35</v>
      </c>
      <c r="F21" s="293"/>
      <c r="G21" s="292"/>
      <c r="H21" s="56"/>
      <c r="I21" s="292"/>
      <c r="J21" s="292"/>
      <c r="K21" s="292"/>
      <c r="L21" s="292"/>
      <c r="M21" s="292"/>
      <c r="N21" s="292"/>
      <c r="O21" s="292"/>
      <c r="P21" s="292"/>
    </row>
    <row r="22" spans="1:16" s="147" customFormat="1" ht="15.75">
      <c r="A22" s="143"/>
      <c r="B22" s="120"/>
      <c r="C22" s="237" t="s">
        <v>272</v>
      </c>
      <c r="D22" s="143" t="s">
        <v>54</v>
      </c>
      <c r="E22" s="295">
        <f>E21*1.15</f>
        <v>532.9</v>
      </c>
      <c r="F22" s="293"/>
      <c r="G22" s="292"/>
      <c r="H22" s="292"/>
      <c r="I22" s="292"/>
      <c r="J22" s="292"/>
      <c r="K22" s="292"/>
      <c r="L22" s="292"/>
      <c r="M22" s="292"/>
      <c r="N22" s="292"/>
      <c r="O22" s="292"/>
      <c r="P22" s="292"/>
    </row>
    <row r="23" spans="1:16" s="147" customFormat="1">
      <c r="A23" s="143"/>
      <c r="B23" s="120"/>
      <c r="C23" s="237" t="s">
        <v>270</v>
      </c>
      <c r="D23" s="143" t="s">
        <v>37</v>
      </c>
      <c r="E23" s="148">
        <f>E21*6</f>
        <v>2780</v>
      </c>
      <c r="F23" s="293"/>
      <c r="G23" s="292"/>
      <c r="H23" s="292"/>
      <c r="I23" s="292"/>
      <c r="J23" s="292"/>
      <c r="K23" s="292"/>
      <c r="L23" s="292"/>
      <c r="M23" s="292"/>
      <c r="N23" s="292"/>
      <c r="O23" s="292"/>
      <c r="P23" s="292"/>
    </row>
    <row r="24" spans="1:16" s="147" customFormat="1" ht="15.75">
      <c r="A24" s="148">
        <v>4</v>
      </c>
      <c r="B24" s="120" t="s">
        <v>239</v>
      </c>
      <c r="C24" s="144" t="s">
        <v>255</v>
      </c>
      <c r="D24" s="143" t="s">
        <v>54</v>
      </c>
      <c r="E24" s="149">
        <f>E21</f>
        <v>463.35</v>
      </c>
      <c r="F24" s="293"/>
      <c r="G24" s="292"/>
      <c r="H24" s="56"/>
      <c r="I24" s="292"/>
      <c r="J24" s="292"/>
      <c r="K24" s="292"/>
      <c r="L24" s="292"/>
      <c r="M24" s="292"/>
      <c r="N24" s="292"/>
      <c r="O24" s="292"/>
      <c r="P24" s="292"/>
    </row>
    <row r="25" spans="1:16" s="147" customFormat="1">
      <c r="A25" s="143"/>
      <c r="B25" s="120"/>
      <c r="C25" s="237" t="s">
        <v>273</v>
      </c>
      <c r="D25" s="143" t="s">
        <v>37</v>
      </c>
      <c r="E25" s="149">
        <v>362.25</v>
      </c>
      <c r="F25" s="293"/>
      <c r="G25" s="292"/>
      <c r="H25" s="292"/>
      <c r="I25" s="292"/>
      <c r="J25" s="292"/>
      <c r="K25" s="292"/>
      <c r="L25" s="292"/>
      <c r="M25" s="292"/>
      <c r="N25" s="292"/>
      <c r="O25" s="292"/>
      <c r="P25" s="292"/>
    </row>
    <row r="26" spans="1:16" s="147" customFormat="1">
      <c r="A26" s="143"/>
      <c r="B26" s="120"/>
      <c r="C26" s="237" t="s">
        <v>274</v>
      </c>
      <c r="D26" s="143" t="s">
        <v>37</v>
      </c>
      <c r="E26" s="149">
        <f>E24*1.8*2.5</f>
        <v>2085.08</v>
      </c>
      <c r="F26" s="293"/>
      <c r="G26" s="292"/>
      <c r="H26" s="292"/>
      <c r="I26" s="292"/>
      <c r="J26" s="292"/>
      <c r="K26" s="292"/>
      <c r="L26" s="292"/>
      <c r="M26" s="292"/>
      <c r="N26" s="292"/>
      <c r="O26" s="292"/>
      <c r="P26" s="292"/>
    </row>
    <row r="27" spans="1:16" s="147" customFormat="1" ht="15.75">
      <c r="A27" s="347">
        <f>A24+1</f>
        <v>5</v>
      </c>
      <c r="B27" s="350" t="s">
        <v>77</v>
      </c>
      <c r="C27" s="351" t="s">
        <v>258</v>
      </c>
      <c r="D27" s="347" t="s">
        <v>399</v>
      </c>
      <c r="E27" s="307">
        <v>463.35</v>
      </c>
      <c r="F27" s="352"/>
      <c r="G27" s="353"/>
      <c r="H27" s="307"/>
      <c r="I27" s="353"/>
      <c r="J27" s="353"/>
      <c r="K27" s="353"/>
      <c r="L27" s="353"/>
      <c r="M27" s="353"/>
      <c r="N27" s="353"/>
      <c r="O27" s="353"/>
      <c r="P27" s="353"/>
    </row>
    <row r="28" spans="1:16" s="147" customFormat="1">
      <c r="A28" s="347"/>
      <c r="B28" s="350"/>
      <c r="C28" s="354" t="s">
        <v>275</v>
      </c>
      <c r="D28" s="347" t="s">
        <v>37</v>
      </c>
      <c r="E28" s="307">
        <f>E27*0.18</f>
        <v>83.4</v>
      </c>
      <c r="F28" s="352"/>
      <c r="G28" s="353"/>
      <c r="H28" s="353"/>
      <c r="I28" s="353"/>
      <c r="J28" s="353"/>
      <c r="K28" s="353"/>
      <c r="L28" s="353"/>
      <c r="M28" s="353"/>
      <c r="N28" s="353"/>
      <c r="O28" s="353"/>
      <c r="P28" s="353"/>
    </row>
    <row r="29" spans="1:16" s="147" customFormat="1" ht="13.5" thickBot="1">
      <c r="A29" s="355"/>
      <c r="B29" s="356"/>
      <c r="C29" s="354" t="s">
        <v>276</v>
      </c>
      <c r="D29" s="355" t="s">
        <v>37</v>
      </c>
      <c r="E29" s="357">
        <f>E27*0.3</f>
        <v>139.01</v>
      </c>
      <c r="F29" s="358"/>
      <c r="G29" s="359"/>
      <c r="H29" s="359"/>
      <c r="I29" s="359"/>
      <c r="J29" s="359"/>
      <c r="K29" s="359"/>
      <c r="L29" s="359"/>
      <c r="M29" s="359"/>
      <c r="N29" s="359"/>
      <c r="O29" s="359"/>
      <c r="P29" s="359"/>
    </row>
    <row r="30" spans="1:16" s="98" customFormat="1" ht="13.5" thickBot="1">
      <c r="A30" s="92"/>
      <c r="B30" s="4"/>
      <c r="C30" s="93" t="s">
        <v>28</v>
      </c>
      <c r="D30" s="94"/>
      <c r="E30" s="95"/>
      <c r="F30" s="96"/>
      <c r="G30" s="96"/>
      <c r="H30" s="96"/>
      <c r="I30" s="96"/>
      <c r="J30" s="96"/>
      <c r="K30" s="96"/>
      <c r="L30" s="97"/>
      <c r="M30" s="97"/>
      <c r="N30" s="97"/>
      <c r="O30" s="97"/>
      <c r="P30" s="97"/>
    </row>
    <row r="31" spans="1:16">
      <c r="H31" s="251"/>
      <c r="I31" s="251"/>
      <c r="J31" s="100"/>
      <c r="K31" s="100" t="s">
        <v>29</v>
      </c>
      <c r="L31" s="101"/>
      <c r="M31" s="102"/>
      <c r="N31" s="102"/>
      <c r="O31" s="102"/>
      <c r="P31" s="103"/>
    </row>
    <row r="32" spans="1:16">
      <c r="A32" s="104"/>
      <c r="B32" s="104"/>
      <c r="C32" s="104"/>
      <c r="J32" s="105"/>
      <c r="K32" s="105"/>
      <c r="L32" s="105" t="s">
        <v>89</v>
      </c>
      <c r="M32" s="106"/>
      <c r="N32" s="106"/>
      <c r="O32" s="106"/>
      <c r="P32" s="125"/>
    </row>
    <row r="33" spans="1:16">
      <c r="N33" s="78"/>
      <c r="O33" s="78"/>
      <c r="P33" s="126"/>
    </row>
    <row r="34" spans="1:16" s="53" customFormat="1">
      <c r="A34" s="107"/>
      <c r="B34" s="108"/>
      <c r="C34" s="107"/>
      <c r="D34" s="107"/>
      <c r="E34" s="109"/>
      <c r="F34" s="110"/>
      <c r="G34" s="110"/>
      <c r="H34" s="110"/>
    </row>
    <row r="35" spans="1:16" s="53" customFormat="1">
      <c r="A35" s="111"/>
      <c r="B35" s="112"/>
      <c r="C35" s="113"/>
      <c r="P35" s="129"/>
    </row>
    <row r="36" spans="1:16" s="53" customFormat="1">
      <c r="B36" s="113" t="s">
        <v>30</v>
      </c>
      <c r="C36" s="114"/>
      <c r="D36" s="89"/>
      <c r="E36" s="115"/>
      <c r="J36" s="53" t="s">
        <v>31</v>
      </c>
      <c r="K36" s="116"/>
      <c r="L36" s="116"/>
      <c r="M36" s="116"/>
      <c r="N36" s="89"/>
    </row>
    <row r="37" spans="1:16" s="53" customFormat="1">
      <c r="C37" s="110" t="s">
        <v>32</v>
      </c>
      <c r="D37" s="117"/>
      <c r="L37" s="113" t="s">
        <v>32</v>
      </c>
      <c r="N37" s="89"/>
    </row>
  </sheetData>
  <mergeCells count="10">
    <mergeCell ref="L11:P12"/>
    <mergeCell ref="A1:P1"/>
    <mergeCell ref="A2:P2"/>
    <mergeCell ref="N8:O8"/>
    <mergeCell ref="A11:A13"/>
    <mergeCell ref="B11:B13"/>
    <mergeCell ref="C11:C13"/>
    <mergeCell ref="D11:D13"/>
    <mergeCell ref="E11:E13"/>
    <mergeCell ref="F11:K12"/>
  </mergeCells>
  <pageMargins left="0.11811023622047245" right="0.11811023622047245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Koptāme</vt:lpstr>
      <vt:lpstr>Kopsavilkums_Nr.1</vt:lpstr>
      <vt:lpstr>Būvlaukums 1-1</vt:lpstr>
      <vt:lpstr>Bēniņu pārsegums1-2</vt:lpstr>
      <vt:lpstr>Fasāde 1-3</vt:lpstr>
      <vt:lpstr>Cokols 1-4</vt:lpstr>
      <vt:lpstr>Durvis, logi 1-5</vt:lpstr>
      <vt:lpstr>Iekšējā apdare 1-6</vt:lpstr>
      <vt:lpstr>Pagraba griestu siltināšana 1-7</vt:lpstr>
      <vt:lpstr>kapnu telpas kosm 1-8</vt:lpstr>
      <vt:lpstr>Apkure 2-1</vt:lpstr>
      <vt:lpstr>Udensvads 2-2</vt:lpstr>
      <vt:lpstr>'Bēniņu pārsegums1-2'!Print_Titles</vt:lpstr>
      <vt:lpstr>'Cokols 1-4'!Print_Titles</vt:lpstr>
      <vt:lpstr>'Fasāde 1-3'!Print_Titles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Valters</dc:creator>
  <cp:lastModifiedBy>User</cp:lastModifiedBy>
  <cp:lastPrinted>2017-08-02T05:09:20Z</cp:lastPrinted>
  <dcterms:created xsi:type="dcterms:W3CDTF">2011-04-18T06:11:14Z</dcterms:created>
  <dcterms:modified xsi:type="dcterms:W3CDTF">2018-01-22T16:12:10Z</dcterms:modified>
</cp:coreProperties>
</file>