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īgas 57\Iepirkums\"/>
    </mc:Choice>
  </mc:AlternateContent>
  <xr:revisionPtr revIDLastSave="0" documentId="8_{8EEB32BB-4C2A-45E6-B5D8-86B0A174C52E}" xr6:coauthVersionLast="46" xr6:coauthVersionMax="46" xr10:uidLastSave="{00000000-0000-0000-0000-000000000000}"/>
  <bookViews>
    <workbookView xWindow="-108" yWindow="-108" windowWidth="23256" windowHeight="12576" tabRatio="846" activeTab="1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1" l="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15" i="10"/>
  <c r="H19" i="9"/>
  <c r="H18" i="9"/>
  <c r="H17" i="9"/>
  <c r="H15" i="9"/>
  <c r="H26" i="8"/>
  <c r="H25" i="8"/>
  <c r="H24" i="8"/>
  <c r="H18" i="8"/>
  <c r="E18" i="8"/>
  <c r="E22" i="8" s="1"/>
  <c r="H16" i="8"/>
  <c r="H15" i="8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E107" i="7"/>
  <c r="E111" i="7"/>
  <c r="E108" i="7"/>
  <c r="E98" i="7"/>
  <c r="E96" i="7"/>
  <c r="E92" i="7"/>
  <c r="E97" i="7" s="1"/>
  <c r="E85" i="7"/>
  <c r="E89" i="7" s="1"/>
  <c r="E84" i="7"/>
  <c r="E75" i="7"/>
  <c r="E72" i="7"/>
  <c r="E69" i="7"/>
  <c r="E62" i="7"/>
  <c r="E60" i="7"/>
  <c r="E57" i="7"/>
  <c r="E56" i="7"/>
  <c r="E54" i="7"/>
  <c r="E53" i="7"/>
  <c r="E49" i="7"/>
  <c r="E44" i="7"/>
  <c r="E39" i="7"/>
  <c r="E37" i="7"/>
  <c r="E36" i="7"/>
  <c r="E34" i="7"/>
  <c r="E33" i="7"/>
  <c r="E27" i="7"/>
  <c r="H15" i="7"/>
  <c r="H31" i="6"/>
  <c r="H27" i="6"/>
  <c r="E31" i="6"/>
  <c r="H23" i="6"/>
  <c r="H19" i="6"/>
  <c r="H18" i="6"/>
  <c r="H16" i="6"/>
  <c r="H15" i="6"/>
  <c r="E16" i="6"/>
  <c r="H17" i="5"/>
  <c r="H18" i="5"/>
  <c r="H19" i="5"/>
  <c r="H20" i="5"/>
  <c r="H21" i="5"/>
  <c r="H22" i="5"/>
  <c r="H23" i="5"/>
  <c r="H24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E73" i="5"/>
  <c r="E72" i="5"/>
  <c r="E157" i="5"/>
  <c r="E154" i="5"/>
  <c r="E155" i="5" s="1"/>
  <c r="E151" i="5"/>
  <c r="E135" i="5"/>
  <c r="E133" i="5"/>
  <c r="E131" i="5"/>
  <c r="E129" i="5"/>
  <c r="E127" i="5"/>
  <c r="E122" i="5"/>
  <c r="E120" i="5"/>
  <c r="E115" i="5"/>
  <c r="E113" i="5"/>
  <c r="E111" i="5"/>
  <c r="E110" i="5"/>
  <c r="E101" i="5"/>
  <c r="E82" i="5"/>
  <c r="E77" i="5"/>
  <c r="E87" i="5"/>
  <c r="E62" i="5"/>
  <c r="E54" i="5"/>
  <c r="E50" i="5"/>
  <c r="E49" i="5"/>
  <c r="E48" i="5"/>
  <c r="E159" i="5"/>
  <c r="E45" i="5"/>
  <c r="E40" i="5"/>
  <c r="E39" i="5"/>
  <c r="E38" i="5"/>
  <c r="E30" i="5"/>
  <c r="E29" i="5"/>
  <c r="E28" i="5"/>
  <c r="H25" i="5"/>
  <c r="H15" i="5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E65" i="4"/>
  <c r="E62" i="4"/>
  <c r="E67" i="4" s="1"/>
  <c r="E68" i="4" s="1"/>
  <c r="E51" i="4"/>
  <c r="E47" i="4"/>
  <c r="E46" i="4"/>
  <c r="E36" i="4"/>
  <c r="E40" i="4" s="1"/>
  <c r="E25" i="4"/>
  <c r="E22" i="4"/>
  <c r="H15" i="4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E55" i="3"/>
  <c r="E56" i="3" s="1"/>
  <c r="E42" i="3"/>
  <c r="E24" i="3"/>
  <c r="H15" i="3"/>
  <c r="E19" i="8" l="1"/>
  <c r="E23" i="8"/>
  <c r="E20" i="8"/>
  <c r="E94" i="7"/>
  <c r="E88" i="7"/>
  <c r="E91" i="7"/>
  <c r="E101" i="7"/>
  <c r="E102" i="7"/>
  <c r="E79" i="7"/>
  <c r="E90" i="7"/>
  <c r="E95" i="7"/>
  <c r="E103" i="7"/>
  <c r="E78" i="7"/>
  <c r="E100" i="7"/>
  <c r="E80" i="7"/>
  <c r="E77" i="7"/>
  <c r="E18" i="6"/>
  <c r="E19" i="6" s="1"/>
  <c r="E28" i="6"/>
  <c r="E32" i="6"/>
  <c r="E33" i="6"/>
  <c r="E29" i="6"/>
  <c r="H16" i="5"/>
  <c r="E71" i="5"/>
  <c r="E84" i="5" s="1"/>
  <c r="E90" i="5" s="1"/>
  <c r="E144" i="5"/>
  <c r="E78" i="5"/>
  <c r="E146" i="5"/>
  <c r="E143" i="5"/>
  <c r="E114" i="5"/>
  <c r="E116" i="5"/>
  <c r="E118" i="5"/>
  <c r="E56" i="5"/>
  <c r="E55" i="5"/>
  <c r="E33" i="5"/>
  <c r="E35" i="5"/>
  <c r="E44" i="5"/>
  <c r="E59" i="5"/>
  <c r="E63" i="5"/>
  <c r="E81" i="5"/>
  <c r="E98" i="5"/>
  <c r="E102" i="5"/>
  <c r="E123" i="5"/>
  <c r="E136" i="5"/>
  <c r="E160" i="5"/>
  <c r="E34" i="5"/>
  <c r="E43" i="5"/>
  <c r="E60" i="5"/>
  <c r="E99" i="5"/>
  <c r="E31" i="4"/>
  <c r="E28" i="4"/>
  <c r="E37" i="4"/>
  <c r="E52" i="4"/>
  <c r="E63" i="4"/>
  <c r="E42" i="4"/>
  <c r="E43" i="4" s="1"/>
  <c r="E41" i="4"/>
  <c r="E56" i="4"/>
  <c r="E58" i="4"/>
  <c r="E38" i="4"/>
  <c r="E49" i="4"/>
  <c r="E48" i="4"/>
  <c r="E55" i="4"/>
  <c r="E39" i="3"/>
  <c r="E34" i="3"/>
  <c r="E32" i="3"/>
  <c r="E51" i="3"/>
  <c r="E27" i="3"/>
  <c r="E25" i="3"/>
  <c r="E44" i="3"/>
  <c r="E43" i="3"/>
  <c r="E46" i="3"/>
  <c r="E21" i="3"/>
  <c r="E23" i="3"/>
  <c r="E20" i="3"/>
  <c r="C175" i="5"/>
  <c r="C172" i="5"/>
  <c r="C167" i="5"/>
  <c r="C46" i="6"/>
  <c r="C43" i="6"/>
  <c r="C38" i="6"/>
  <c r="C124" i="7"/>
  <c r="C121" i="7"/>
  <c r="C116" i="7"/>
  <c r="C38" i="8"/>
  <c r="C35" i="8"/>
  <c r="C30" i="8"/>
  <c r="C31" i="9"/>
  <c r="C28" i="9"/>
  <c r="C23" i="9"/>
  <c r="C102" i="10"/>
  <c r="C99" i="10"/>
  <c r="C94" i="10"/>
  <c r="C97" i="11"/>
  <c r="C94" i="11"/>
  <c r="C89" i="11"/>
  <c r="C86" i="4"/>
  <c r="C83" i="4"/>
  <c r="C78" i="4"/>
  <c r="C69" i="3"/>
  <c r="C66" i="3"/>
  <c r="C61" i="3"/>
  <c r="A36" i="2"/>
  <c r="A170" i="5" s="1"/>
  <c r="P10" i="5" s="1"/>
  <c r="E23" i="6" l="1"/>
  <c r="E25" i="6" s="1"/>
  <c r="E21" i="6"/>
  <c r="E20" i="6"/>
  <c r="E24" i="6"/>
  <c r="E74" i="5"/>
  <c r="E85" i="5"/>
  <c r="E89" i="5"/>
  <c r="E86" i="5"/>
  <c r="E147" i="5"/>
  <c r="E148" i="5"/>
  <c r="E64" i="5"/>
  <c r="E66" i="5"/>
  <c r="E105" i="5"/>
  <c r="E103" i="5"/>
  <c r="E93" i="5"/>
  <c r="E91" i="5"/>
  <c r="E59" i="4"/>
  <c r="E60" i="4"/>
  <c r="E35" i="3"/>
  <c r="E36" i="3"/>
  <c r="E47" i="3"/>
  <c r="E48" i="3"/>
  <c r="E49" i="3" s="1"/>
  <c r="E28" i="3"/>
  <c r="A64" i="3"/>
  <c r="P10" i="3" s="1"/>
  <c r="A97" i="10"/>
  <c r="P10" i="10" s="1"/>
  <c r="A33" i="8"/>
  <c r="P10" i="8" s="1"/>
  <c r="A41" i="6"/>
  <c r="P10" i="6" s="1"/>
  <c r="A81" i="4"/>
  <c r="P10" i="4" s="1"/>
  <c r="A92" i="11"/>
  <c r="P10" i="11" s="1"/>
  <c r="A26" i="9"/>
  <c r="P10" i="9" s="1"/>
  <c r="A119" i="7"/>
  <c r="P10" i="7" s="1"/>
  <c r="D9" i="2"/>
  <c r="D8" i="2"/>
  <c r="D7" i="2"/>
  <c r="D6" i="2"/>
  <c r="E94" i="5" l="1"/>
  <c r="E67" i="5"/>
  <c r="N68" i="5"/>
  <c r="E106" i="5"/>
  <c r="M106" i="5" s="1"/>
  <c r="N107" i="5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0" i="4"/>
  <c r="N21" i="4"/>
  <c r="N23" i="4"/>
  <c r="N24" i="4"/>
  <c r="N25" i="4"/>
  <c r="N27" i="4"/>
  <c r="N28" i="4"/>
  <c r="N29" i="4"/>
  <c r="N31" i="4"/>
  <c r="N32" i="4"/>
  <c r="N33" i="4"/>
  <c r="N34" i="4"/>
  <c r="N35" i="4"/>
  <c r="N37" i="4"/>
  <c r="N38" i="4"/>
  <c r="N39" i="4"/>
  <c r="N41" i="4"/>
  <c r="N42" i="4"/>
  <c r="N43" i="4"/>
  <c r="N44" i="4"/>
  <c r="N45" i="4"/>
  <c r="N47" i="4"/>
  <c r="N48" i="4"/>
  <c r="N49" i="4"/>
  <c r="N51" i="4"/>
  <c r="N52" i="4"/>
  <c r="N53" i="4"/>
  <c r="N55" i="4"/>
  <c r="N56" i="4"/>
  <c r="N57" i="4"/>
  <c r="N59" i="4"/>
  <c r="N60" i="4"/>
  <c r="N61" i="4"/>
  <c r="N63" i="4"/>
  <c r="N64" i="4"/>
  <c r="N65" i="4"/>
  <c r="N67" i="4"/>
  <c r="N68" i="4"/>
  <c r="N69" i="4"/>
  <c r="N71" i="4"/>
  <c r="N73" i="4"/>
  <c r="N74" i="4"/>
  <c r="N15" i="5"/>
  <c r="N16" i="5"/>
  <c r="N17" i="5"/>
  <c r="N19" i="5"/>
  <c r="N20" i="5"/>
  <c r="N21" i="5"/>
  <c r="N23" i="5"/>
  <c r="N24" i="5"/>
  <c r="N25" i="5"/>
  <c r="N26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5" i="5"/>
  <c r="N46" i="5"/>
  <c r="N47" i="5"/>
  <c r="N49" i="5"/>
  <c r="N50" i="5"/>
  <c r="N51" i="5"/>
  <c r="N52" i="5"/>
  <c r="N53" i="5"/>
  <c r="N55" i="5"/>
  <c r="N56" i="5"/>
  <c r="N57" i="5"/>
  <c r="N59" i="5"/>
  <c r="N60" i="5"/>
  <c r="N61" i="5"/>
  <c r="N63" i="5"/>
  <c r="N64" i="5"/>
  <c r="N65" i="5"/>
  <c r="N67" i="5"/>
  <c r="N69" i="5"/>
  <c r="N70" i="5"/>
  <c r="N71" i="5"/>
  <c r="N73" i="5"/>
  <c r="N74" i="5"/>
  <c r="N75" i="5"/>
  <c r="N77" i="5"/>
  <c r="N78" i="5"/>
  <c r="N79" i="5"/>
  <c r="N81" i="5"/>
  <c r="N82" i="5"/>
  <c r="N83" i="5"/>
  <c r="N85" i="5"/>
  <c r="N86" i="5"/>
  <c r="N87" i="5"/>
  <c r="N89" i="5"/>
  <c r="N90" i="5"/>
  <c r="N91" i="5"/>
  <c r="N93" i="5"/>
  <c r="N94" i="5"/>
  <c r="N95" i="5"/>
  <c r="N96" i="5"/>
  <c r="N97" i="5"/>
  <c r="N99" i="5"/>
  <c r="N100" i="5"/>
  <c r="N101" i="5"/>
  <c r="N103" i="5"/>
  <c r="N104" i="5"/>
  <c r="N105" i="5"/>
  <c r="N109" i="5"/>
  <c r="N110" i="5"/>
  <c r="N111" i="5"/>
  <c r="N113" i="5"/>
  <c r="N114" i="5"/>
  <c r="N115" i="5"/>
  <c r="N117" i="5"/>
  <c r="N118" i="5"/>
  <c r="N119" i="5"/>
  <c r="N121" i="5"/>
  <c r="N122" i="5"/>
  <c r="N123" i="5"/>
  <c r="N125" i="5"/>
  <c r="N127" i="5"/>
  <c r="N128" i="5"/>
  <c r="N129" i="5"/>
  <c r="N131" i="5"/>
  <c r="N132" i="5"/>
  <c r="N133" i="5"/>
  <c r="N135" i="5"/>
  <c r="N136" i="5"/>
  <c r="N137" i="5"/>
  <c r="N138" i="5"/>
  <c r="N139" i="5"/>
  <c r="N141" i="5"/>
  <c r="N142" i="5"/>
  <c r="N143" i="5"/>
  <c r="N145" i="5"/>
  <c r="N146" i="5"/>
  <c r="N147" i="5"/>
  <c r="N149" i="5"/>
  <c r="N150" i="5"/>
  <c r="N151" i="5"/>
  <c r="N153" i="5"/>
  <c r="N154" i="5"/>
  <c r="N155" i="5"/>
  <c r="N157" i="5"/>
  <c r="N158" i="5"/>
  <c r="N159" i="5"/>
  <c r="N161" i="5"/>
  <c r="N162" i="5"/>
  <c r="N163" i="5"/>
  <c r="N14" i="4"/>
  <c r="C23" i="2"/>
  <c r="C22" i="2"/>
  <c r="C21" i="2"/>
  <c r="C20" i="2"/>
  <c r="C19" i="2"/>
  <c r="C18" i="2"/>
  <c r="C17" i="2"/>
  <c r="C16" i="2"/>
  <c r="C15" i="2"/>
  <c r="L163" i="5"/>
  <c r="L162" i="5"/>
  <c r="L161" i="5"/>
  <c r="N160" i="5"/>
  <c r="L160" i="5"/>
  <c r="L159" i="5"/>
  <c r="L158" i="5"/>
  <c r="L157" i="5"/>
  <c r="N156" i="5"/>
  <c r="L156" i="5"/>
  <c r="M156" i="5"/>
  <c r="L155" i="5"/>
  <c r="L154" i="5"/>
  <c r="L153" i="5"/>
  <c r="N152" i="5"/>
  <c r="L152" i="5"/>
  <c r="L151" i="5"/>
  <c r="L150" i="5"/>
  <c r="L149" i="5"/>
  <c r="N148" i="5"/>
  <c r="L148" i="5"/>
  <c r="M148" i="5"/>
  <c r="L147" i="5"/>
  <c r="L146" i="5"/>
  <c r="L145" i="5"/>
  <c r="N144" i="5"/>
  <c r="L144" i="5"/>
  <c r="L143" i="5"/>
  <c r="L142" i="5"/>
  <c r="L141" i="5"/>
  <c r="N140" i="5"/>
  <c r="L140" i="5"/>
  <c r="M140" i="5"/>
  <c r="L139" i="5"/>
  <c r="L138" i="5"/>
  <c r="L137" i="5"/>
  <c r="L136" i="5"/>
  <c r="L135" i="5"/>
  <c r="N134" i="5"/>
  <c r="L134" i="5"/>
  <c r="M134" i="5"/>
  <c r="L133" i="5"/>
  <c r="L132" i="5"/>
  <c r="L131" i="5"/>
  <c r="N130" i="5"/>
  <c r="L130" i="5"/>
  <c r="L129" i="5"/>
  <c r="L128" i="5"/>
  <c r="L127" i="5"/>
  <c r="N126" i="5"/>
  <c r="L126" i="5"/>
  <c r="M126" i="5"/>
  <c r="L125" i="5"/>
  <c r="N124" i="5"/>
  <c r="L124" i="5"/>
  <c r="L123" i="5"/>
  <c r="L122" i="5"/>
  <c r="L121" i="5"/>
  <c r="N120" i="5"/>
  <c r="L120" i="5"/>
  <c r="M120" i="5"/>
  <c r="L119" i="5"/>
  <c r="L118" i="5"/>
  <c r="L117" i="5"/>
  <c r="N116" i="5"/>
  <c r="L116" i="5"/>
  <c r="L115" i="5"/>
  <c r="O115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N106" i="5"/>
  <c r="L106" i="5"/>
  <c r="L105" i="5"/>
  <c r="L104" i="5"/>
  <c r="L103" i="5"/>
  <c r="N102" i="5"/>
  <c r="L102" i="5"/>
  <c r="O102" i="5"/>
  <c r="L101" i="5"/>
  <c r="L100" i="5"/>
  <c r="L99" i="5"/>
  <c r="N98" i="5"/>
  <c r="L98" i="5"/>
  <c r="L97" i="5"/>
  <c r="O97" i="5"/>
  <c r="L96" i="5"/>
  <c r="L95" i="5"/>
  <c r="O95" i="5"/>
  <c r="L94" i="5"/>
  <c r="L93" i="5"/>
  <c r="N92" i="5"/>
  <c r="L92" i="5"/>
  <c r="M92" i="5"/>
  <c r="L91" i="5"/>
  <c r="L90" i="5"/>
  <c r="O90" i="5"/>
  <c r="L89" i="5"/>
  <c r="N88" i="5"/>
  <c r="L88" i="5"/>
  <c r="L87" i="5"/>
  <c r="L86" i="5"/>
  <c r="O86" i="5"/>
  <c r="L85" i="5"/>
  <c r="N84" i="5"/>
  <c r="L84" i="5"/>
  <c r="M84" i="5"/>
  <c r="L83" i="5"/>
  <c r="L82" i="5"/>
  <c r="O82" i="5"/>
  <c r="L81" i="5"/>
  <c r="N80" i="5"/>
  <c r="L80" i="5"/>
  <c r="M80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L68" i="5"/>
  <c r="O68" i="5"/>
  <c r="L67" i="5"/>
  <c r="N66" i="5"/>
  <c r="L66" i="5"/>
  <c r="M66" i="5"/>
  <c r="L65" i="5"/>
  <c r="L64" i="5"/>
  <c r="O64" i="5"/>
  <c r="L63" i="5"/>
  <c r="N62" i="5"/>
  <c r="L62" i="5"/>
  <c r="M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L50" i="5"/>
  <c r="O50" i="5"/>
  <c r="L49" i="5"/>
  <c r="N48" i="5"/>
  <c r="L48" i="5"/>
  <c r="M48" i="5"/>
  <c r="L47" i="5"/>
  <c r="L46" i="5"/>
  <c r="O46" i="5"/>
  <c r="L45" i="5"/>
  <c r="N44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L26" i="5"/>
  <c r="O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74" i="4"/>
  <c r="L73" i="4"/>
  <c r="M73" i="4"/>
  <c r="N72" i="4"/>
  <c r="L72" i="4"/>
  <c r="L71" i="4"/>
  <c r="N70" i="4"/>
  <c r="L70" i="4"/>
  <c r="O70" i="4"/>
  <c r="L69" i="4"/>
  <c r="L68" i="4"/>
  <c r="L67" i="4"/>
  <c r="N66" i="4"/>
  <c r="L66" i="4"/>
  <c r="L65" i="4"/>
  <c r="L64" i="4"/>
  <c r="L63" i="4"/>
  <c r="N62" i="4"/>
  <c r="L62" i="4"/>
  <c r="L61" i="4"/>
  <c r="L60" i="4"/>
  <c r="L59" i="4"/>
  <c r="M59" i="4"/>
  <c r="N58" i="4"/>
  <c r="L58" i="4"/>
  <c r="L57" i="4"/>
  <c r="L56" i="4"/>
  <c r="L55" i="4"/>
  <c r="N54" i="4"/>
  <c r="L54" i="4"/>
  <c r="L53" i="4"/>
  <c r="L52" i="4"/>
  <c r="L51" i="4"/>
  <c r="O51" i="4"/>
  <c r="N50" i="4"/>
  <c r="L50" i="4"/>
  <c r="L49" i="4"/>
  <c r="L48" i="4"/>
  <c r="L47" i="4"/>
  <c r="N46" i="4"/>
  <c r="L46" i="4"/>
  <c r="L45" i="4"/>
  <c r="L44" i="4"/>
  <c r="L43" i="4"/>
  <c r="L42" i="4"/>
  <c r="L41" i="4"/>
  <c r="N40" i="4"/>
  <c r="L40" i="4"/>
  <c r="L39" i="4"/>
  <c r="L38" i="4"/>
  <c r="M38" i="4"/>
  <c r="L37" i="4"/>
  <c r="N36" i="4"/>
  <c r="L36" i="4"/>
  <c r="L35" i="4"/>
  <c r="L34" i="4"/>
  <c r="M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L20" i="4"/>
  <c r="M20" i="4"/>
  <c r="L19" i="4"/>
  <c r="L18" i="4"/>
  <c r="M18" i="4"/>
  <c r="L17" i="4"/>
  <c r="M17" i="4"/>
  <c r="N16" i="4"/>
  <c r="L16" i="4"/>
  <c r="L15" i="4"/>
  <c r="L14" i="4"/>
  <c r="O14" i="4"/>
  <c r="L41" i="11" l="1"/>
  <c r="L33" i="11"/>
  <c r="L26" i="8"/>
  <c r="L86" i="10"/>
  <c r="L82" i="10"/>
  <c r="L76" i="10"/>
  <c r="L72" i="10"/>
  <c r="L66" i="10"/>
  <c r="L62" i="10"/>
  <c r="L58" i="10"/>
  <c r="L54" i="10"/>
  <c r="L50" i="10"/>
  <c r="L46" i="10"/>
  <c r="L42" i="10"/>
  <c r="L38" i="10"/>
  <c r="L34" i="10"/>
  <c r="L30" i="10"/>
  <c r="L26" i="10"/>
  <c r="N81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5" i="10"/>
  <c r="N21" i="11"/>
  <c r="N17" i="11"/>
  <c r="N15" i="11"/>
  <c r="N19" i="10"/>
  <c r="M65" i="11"/>
  <c r="O82" i="10"/>
  <c r="O76" i="10"/>
  <c r="O38" i="10"/>
  <c r="O54" i="10"/>
  <c r="O30" i="6"/>
  <c r="O30" i="10"/>
  <c r="O46" i="10"/>
  <c r="O62" i="10"/>
  <c r="O26" i="8"/>
  <c r="O34" i="6"/>
  <c r="L20" i="11"/>
  <c r="L16" i="11"/>
  <c r="L22" i="10"/>
  <c r="L18" i="10"/>
  <c r="L16" i="10"/>
  <c r="L16" i="9"/>
  <c r="L22" i="8"/>
  <c r="L18" i="8"/>
  <c r="L16" i="8"/>
  <c r="L22" i="7"/>
  <c r="L18" i="7"/>
  <c r="L22" i="6"/>
  <c r="L18" i="6"/>
  <c r="L16" i="6"/>
  <c r="N86" i="10"/>
  <c r="N82" i="10"/>
  <c r="N76" i="10"/>
  <c r="N72" i="10"/>
  <c r="N66" i="10"/>
  <c r="N62" i="10"/>
  <c r="N58" i="10"/>
  <c r="N54" i="10"/>
  <c r="N50" i="10"/>
  <c r="N46" i="10"/>
  <c r="N42" i="10"/>
  <c r="N38" i="10"/>
  <c r="N34" i="10"/>
  <c r="N30" i="10"/>
  <c r="N26" i="10"/>
  <c r="N44" i="7"/>
  <c r="N26" i="8"/>
  <c r="L45" i="11"/>
  <c r="L37" i="11"/>
  <c r="N14" i="8"/>
  <c r="M16" i="9"/>
  <c r="O18" i="8"/>
  <c r="O22" i="8"/>
  <c r="N20" i="11"/>
  <c r="N16" i="11"/>
  <c r="N22" i="10"/>
  <c r="N18" i="10"/>
  <c r="N16" i="10"/>
  <c r="N16" i="9"/>
  <c r="N22" i="8"/>
  <c r="N18" i="8"/>
  <c r="N16" i="8"/>
  <c r="N22" i="7"/>
  <c r="N18" i="7"/>
  <c r="N22" i="6"/>
  <c r="N18" i="6"/>
  <c r="N16" i="6"/>
  <c r="L90" i="10"/>
  <c r="L88" i="10"/>
  <c r="L84" i="10"/>
  <c r="L80" i="10"/>
  <c r="L78" i="10"/>
  <c r="L74" i="10"/>
  <c r="L70" i="10"/>
  <c r="L68" i="10"/>
  <c r="L64" i="10"/>
  <c r="L60" i="10"/>
  <c r="L56" i="10"/>
  <c r="L52" i="10"/>
  <c r="L48" i="10"/>
  <c r="L44" i="10"/>
  <c r="L40" i="10"/>
  <c r="L36" i="10"/>
  <c r="L32" i="10"/>
  <c r="L28" i="10"/>
  <c r="L24" i="10"/>
  <c r="K39" i="11"/>
  <c r="N17" i="10"/>
  <c r="L73" i="10"/>
  <c r="L59" i="10"/>
  <c r="L43" i="10"/>
  <c r="N40" i="7"/>
  <c r="N30" i="6"/>
  <c r="N26" i="6"/>
  <c r="K24" i="7"/>
  <c r="N34" i="6"/>
  <c r="L34" i="6"/>
  <c r="L61" i="11"/>
  <c r="L21" i="11"/>
  <c r="K70" i="4"/>
  <c r="N80" i="11"/>
  <c r="L80" i="11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O64" i="11"/>
  <c r="O68" i="11"/>
  <c r="L29" i="11"/>
  <c r="O25" i="11"/>
  <c r="L25" i="11"/>
  <c r="L17" i="11"/>
  <c r="L15" i="11"/>
  <c r="O32" i="11"/>
  <c r="L89" i="10"/>
  <c r="O36" i="11"/>
  <c r="O44" i="11"/>
  <c r="O52" i="11"/>
  <c r="O60" i="11"/>
  <c r="O80" i="11"/>
  <c r="O28" i="11"/>
  <c r="O40" i="11"/>
  <c r="O48" i="11"/>
  <c r="O56" i="11"/>
  <c r="K80" i="7"/>
  <c r="L20" i="10"/>
  <c r="L18" i="9"/>
  <c r="L112" i="7"/>
  <c r="N112" i="7"/>
  <c r="L108" i="7"/>
  <c r="N108" i="7"/>
  <c r="L102" i="7"/>
  <c r="N102" i="7"/>
  <c r="N98" i="7"/>
  <c r="L98" i="7"/>
  <c r="N94" i="7"/>
  <c r="L94" i="7"/>
  <c r="N90" i="7"/>
  <c r="L90" i="7"/>
  <c r="L86" i="7"/>
  <c r="N86" i="7"/>
  <c r="L82" i="7"/>
  <c r="N82" i="7"/>
  <c r="N78" i="7"/>
  <c r="L78" i="7"/>
  <c r="N74" i="7"/>
  <c r="L74" i="7"/>
  <c r="N72" i="7"/>
  <c r="L72" i="7"/>
  <c r="N68" i="7"/>
  <c r="L68" i="7"/>
  <c r="L64" i="7"/>
  <c r="N64" i="7"/>
  <c r="L60" i="7"/>
  <c r="N60" i="7"/>
  <c r="N54" i="7"/>
  <c r="L54" i="7"/>
  <c r="L50" i="7"/>
  <c r="N50" i="7"/>
  <c r="M50" i="7"/>
  <c r="L46" i="7"/>
  <c r="N46" i="7"/>
  <c r="N42" i="7"/>
  <c r="L42" i="7"/>
  <c r="L38" i="7"/>
  <c r="N38" i="7"/>
  <c r="N36" i="7"/>
  <c r="L36" i="7"/>
  <c r="L32" i="7"/>
  <c r="N32" i="7"/>
  <c r="L28" i="7"/>
  <c r="N28" i="7"/>
  <c r="K34" i="7"/>
  <c r="L77" i="11"/>
  <c r="O77" i="11"/>
  <c r="L73" i="11"/>
  <c r="L69" i="11"/>
  <c r="L57" i="11"/>
  <c r="O57" i="11"/>
  <c r="L53" i="11"/>
  <c r="O53" i="11"/>
  <c r="L49" i="11"/>
  <c r="L83" i="10"/>
  <c r="K83" i="10"/>
  <c r="L79" i="10"/>
  <c r="L67" i="10"/>
  <c r="L55" i="10"/>
  <c r="K55" i="10"/>
  <c r="L51" i="10"/>
  <c r="M51" i="10"/>
  <c r="L39" i="10"/>
  <c r="L35" i="10"/>
  <c r="M35" i="10"/>
  <c r="L23" i="10"/>
  <c r="L19" i="10"/>
  <c r="K99" i="7"/>
  <c r="K35" i="11"/>
  <c r="O37" i="11"/>
  <c r="L81" i="11"/>
  <c r="L31" i="10"/>
  <c r="L63" i="10"/>
  <c r="O41" i="11"/>
  <c r="O45" i="11"/>
  <c r="O102" i="7"/>
  <c r="L65" i="11"/>
  <c r="L47" i="10"/>
  <c r="L77" i="10"/>
  <c r="K20" i="7"/>
  <c r="O112" i="7"/>
  <c r="K51" i="11"/>
  <c r="O108" i="7"/>
  <c r="K79" i="11"/>
  <c r="K31" i="7"/>
  <c r="O46" i="7"/>
  <c r="O32" i="7"/>
  <c r="O38" i="7"/>
  <c r="M82" i="7"/>
  <c r="O86" i="7"/>
  <c r="O54" i="7"/>
  <c r="O72" i="7"/>
  <c r="O78" i="7"/>
  <c r="O94" i="7"/>
  <c r="M18" i="7"/>
  <c r="O42" i="7"/>
  <c r="O68" i="7"/>
  <c r="N71" i="10"/>
  <c r="N65" i="10"/>
  <c r="N57" i="10"/>
  <c r="N49" i="10"/>
  <c r="N41" i="10"/>
  <c r="N33" i="10"/>
  <c r="N25" i="10"/>
  <c r="K69" i="7"/>
  <c r="N33" i="7"/>
  <c r="M51" i="4"/>
  <c r="P51" i="4" s="1"/>
  <c r="K40" i="7"/>
  <c r="K104" i="7"/>
  <c r="L14" i="11"/>
  <c r="K44" i="7"/>
  <c r="K15" i="10"/>
  <c r="K29" i="10"/>
  <c r="K37" i="10"/>
  <c r="K45" i="10"/>
  <c r="K53" i="10"/>
  <c r="K61" i="10"/>
  <c r="K69" i="10"/>
  <c r="K75" i="10"/>
  <c r="K81" i="10"/>
  <c r="K26" i="7"/>
  <c r="K30" i="7"/>
  <c r="K49" i="7"/>
  <c r="K83" i="7"/>
  <c r="K96" i="7"/>
  <c r="K100" i="7"/>
  <c r="K109" i="7"/>
  <c r="L23" i="11"/>
  <c r="L81" i="10"/>
  <c r="L75" i="10"/>
  <c r="L69" i="10"/>
  <c r="L61" i="10"/>
  <c r="L53" i="10"/>
  <c r="L45" i="10"/>
  <c r="L37" i="10"/>
  <c r="L29" i="10"/>
  <c r="L21" i="10"/>
  <c r="L15" i="10"/>
  <c r="M22" i="4"/>
  <c r="M40" i="4"/>
  <c r="O40" i="4"/>
  <c r="O47" i="4"/>
  <c r="M15" i="4"/>
  <c r="P15" i="4" s="1"/>
  <c r="O15" i="4"/>
  <c r="O23" i="4"/>
  <c r="M25" i="4"/>
  <c r="O25" i="4"/>
  <c r="O42" i="4"/>
  <c r="M49" i="4"/>
  <c r="O49" i="4"/>
  <c r="M57" i="4"/>
  <c r="O57" i="4"/>
  <c r="M66" i="4"/>
  <c r="O66" i="4"/>
  <c r="O71" i="4"/>
  <c r="M72" i="4"/>
  <c r="O72" i="4"/>
  <c r="M19" i="4"/>
  <c r="O19" i="4"/>
  <c r="O20" i="4"/>
  <c r="O28" i="4"/>
  <c r="M29" i="4"/>
  <c r="O29" i="4"/>
  <c r="M30" i="4"/>
  <c r="O30" i="4"/>
  <c r="O31" i="4"/>
  <c r="P31" i="4" s="1"/>
  <c r="O37" i="4"/>
  <c r="O38" i="4"/>
  <c r="M42" i="4"/>
  <c r="O44" i="4"/>
  <c r="M45" i="4"/>
  <c r="O45" i="4"/>
  <c r="M46" i="4"/>
  <c r="O52" i="4"/>
  <c r="M53" i="4"/>
  <c r="O53" i="4"/>
  <c r="M54" i="4"/>
  <c r="O60" i="4"/>
  <c r="M61" i="4"/>
  <c r="O61" i="4"/>
  <c r="M62" i="4"/>
  <c r="O68" i="4"/>
  <c r="M69" i="4"/>
  <c r="O69" i="4"/>
  <c r="O74" i="4"/>
  <c r="O23" i="5"/>
  <c r="M25" i="5"/>
  <c r="P25" i="5" s="1"/>
  <c r="O25" i="5"/>
  <c r="O37" i="5"/>
  <c r="M39" i="5"/>
  <c r="O39" i="5"/>
  <c r="O40" i="5"/>
  <c r="P40" i="5" s="1"/>
  <c r="M53" i="5"/>
  <c r="P53" i="5" s="1"/>
  <c r="O53" i="5"/>
  <c r="O54" i="5"/>
  <c r="P54" i="5" s="1"/>
  <c r="O67" i="5"/>
  <c r="O81" i="5"/>
  <c r="M83" i="5"/>
  <c r="O83" i="5"/>
  <c r="O84" i="5"/>
  <c r="P84" i="5" s="1"/>
  <c r="O106" i="5"/>
  <c r="P106" i="5" s="1"/>
  <c r="O113" i="5"/>
  <c r="M114" i="5"/>
  <c r="O121" i="5"/>
  <c r="M122" i="5"/>
  <c r="O127" i="5"/>
  <c r="M128" i="5"/>
  <c r="O135" i="5"/>
  <c r="M136" i="5"/>
  <c r="O141" i="5"/>
  <c r="M142" i="5"/>
  <c r="O149" i="5"/>
  <c r="M150" i="5"/>
  <c r="O157" i="5"/>
  <c r="M158" i="5"/>
  <c r="M27" i="5"/>
  <c r="O27" i="5"/>
  <c r="P27" i="5" s="1"/>
  <c r="O28" i="5"/>
  <c r="O41" i="5"/>
  <c r="M43" i="5"/>
  <c r="O43" i="5"/>
  <c r="P43" i="5" s="1"/>
  <c r="O44" i="5"/>
  <c r="O55" i="5"/>
  <c r="M57" i="5"/>
  <c r="O57" i="5"/>
  <c r="P57" i="5" s="1"/>
  <c r="O58" i="5"/>
  <c r="O69" i="5"/>
  <c r="M71" i="5"/>
  <c r="O71" i="5"/>
  <c r="P71" i="5" s="1"/>
  <c r="O72" i="5"/>
  <c r="O85" i="5"/>
  <c r="M87" i="5"/>
  <c r="O87" i="5"/>
  <c r="P87" i="5" s="1"/>
  <c r="O88" i="5"/>
  <c r="M96" i="5"/>
  <c r="O96" i="5"/>
  <c r="O107" i="5"/>
  <c r="O108" i="5"/>
  <c r="O116" i="5"/>
  <c r="M123" i="5"/>
  <c r="O123" i="5"/>
  <c r="O124" i="5"/>
  <c r="M129" i="5"/>
  <c r="O129" i="5"/>
  <c r="O130" i="5"/>
  <c r="M143" i="5"/>
  <c r="O143" i="5"/>
  <c r="O144" i="5"/>
  <c r="M151" i="5"/>
  <c r="O151" i="5"/>
  <c r="O152" i="5"/>
  <c r="M159" i="5"/>
  <c r="O159" i="5"/>
  <c r="O160" i="5"/>
  <c r="M21" i="4"/>
  <c r="O21" i="4"/>
  <c r="M39" i="4"/>
  <c r="O39" i="4"/>
  <c r="O55" i="4"/>
  <c r="M16" i="4"/>
  <c r="O16" i="4"/>
  <c r="O24" i="4"/>
  <c r="O41" i="4"/>
  <c r="O48" i="4"/>
  <c r="M50" i="4"/>
  <c r="O50" i="4"/>
  <c r="M58" i="4"/>
  <c r="O58" i="4"/>
  <c r="M65" i="4"/>
  <c r="O65" i="4"/>
  <c r="O15" i="5"/>
  <c r="M17" i="5"/>
  <c r="O17" i="5"/>
  <c r="O18" i="5"/>
  <c r="P18" i="5" s="1"/>
  <c r="O29" i="5"/>
  <c r="M31" i="5"/>
  <c r="O31" i="5"/>
  <c r="O32" i="5"/>
  <c r="P32" i="5" s="1"/>
  <c r="O45" i="5"/>
  <c r="M47" i="5"/>
  <c r="O47" i="5"/>
  <c r="P47" i="5" s="1"/>
  <c r="O48" i="5"/>
  <c r="P48" i="5" s="1"/>
  <c r="O59" i="5"/>
  <c r="M61" i="5"/>
  <c r="O61" i="5"/>
  <c r="P61" i="5" s="1"/>
  <c r="O62" i="5"/>
  <c r="P62" i="5" s="1"/>
  <c r="O73" i="5"/>
  <c r="M75" i="5"/>
  <c r="O75" i="5"/>
  <c r="O76" i="5"/>
  <c r="P76" i="5" s="1"/>
  <c r="O89" i="5"/>
  <c r="M91" i="5"/>
  <c r="O91" i="5"/>
  <c r="O92" i="5"/>
  <c r="P92" i="5" s="1"/>
  <c r="O98" i="5"/>
  <c r="O99" i="5"/>
  <c r="M100" i="5"/>
  <c r="O100" i="5"/>
  <c r="M101" i="5"/>
  <c r="O101" i="5"/>
  <c r="O109" i="5"/>
  <c r="M110" i="5"/>
  <c r="O110" i="5"/>
  <c r="O117" i="5"/>
  <c r="M118" i="5"/>
  <c r="O118" i="5"/>
  <c r="O131" i="5"/>
  <c r="M132" i="5"/>
  <c r="O132" i="5"/>
  <c r="O137" i="5"/>
  <c r="M138" i="5"/>
  <c r="O145" i="5"/>
  <c r="M146" i="5"/>
  <c r="O146" i="5"/>
  <c r="O153" i="5"/>
  <c r="M154" i="5"/>
  <c r="O154" i="5"/>
  <c r="O161" i="5"/>
  <c r="M162" i="5"/>
  <c r="O162" i="5"/>
  <c r="O32" i="4"/>
  <c r="M63" i="4"/>
  <c r="O63" i="4"/>
  <c r="O17" i="4"/>
  <c r="P17" i="4" s="1"/>
  <c r="M26" i="4"/>
  <c r="P26" i="4" s="1"/>
  <c r="O26" i="4"/>
  <c r="M33" i="4"/>
  <c r="O33" i="4"/>
  <c r="O34" i="4"/>
  <c r="P34" i="4" s="1"/>
  <c r="O56" i="4"/>
  <c r="O64" i="4"/>
  <c r="O18" i="4"/>
  <c r="P18" i="4" s="1"/>
  <c r="O27" i="4"/>
  <c r="P27" i="4" s="1"/>
  <c r="M32" i="4"/>
  <c r="M35" i="4"/>
  <c r="O35" i="4"/>
  <c r="M36" i="4"/>
  <c r="M43" i="4"/>
  <c r="O43" i="4"/>
  <c r="M47" i="4"/>
  <c r="K51" i="4"/>
  <c r="M55" i="4"/>
  <c r="O59" i="4"/>
  <c r="P59" i="4" s="1"/>
  <c r="M67" i="4"/>
  <c r="M70" i="4"/>
  <c r="O73" i="4"/>
  <c r="P73" i="4" s="1"/>
  <c r="O19" i="5"/>
  <c r="M21" i="5"/>
  <c r="O21" i="5"/>
  <c r="O22" i="5"/>
  <c r="P22" i="5" s="1"/>
  <c r="M28" i="5"/>
  <c r="O33" i="5"/>
  <c r="M35" i="5"/>
  <c r="O35" i="5"/>
  <c r="O36" i="5"/>
  <c r="P36" i="5" s="1"/>
  <c r="M44" i="5"/>
  <c r="P44" i="5" s="1"/>
  <c r="O49" i="5"/>
  <c r="M51" i="5"/>
  <c r="O51" i="5"/>
  <c r="M58" i="5"/>
  <c r="O63" i="5"/>
  <c r="M65" i="5"/>
  <c r="O65" i="5"/>
  <c r="O66" i="5"/>
  <c r="P66" i="5" s="1"/>
  <c r="M72" i="5"/>
  <c r="O77" i="5"/>
  <c r="M79" i="5"/>
  <c r="O79" i="5"/>
  <c r="O80" i="5"/>
  <c r="P80" i="5" s="1"/>
  <c r="M88" i="5"/>
  <c r="O93" i="5"/>
  <c r="M94" i="5"/>
  <c r="O94" i="5"/>
  <c r="O103" i="5"/>
  <c r="M104" i="5"/>
  <c r="O104" i="5"/>
  <c r="M105" i="5"/>
  <c r="O105" i="5"/>
  <c r="M108" i="5"/>
  <c r="P108" i="5" s="1"/>
  <c r="O112" i="5"/>
  <c r="P112" i="5" s="1"/>
  <c r="M116" i="5"/>
  <c r="M119" i="5"/>
  <c r="O119" i="5"/>
  <c r="O120" i="5"/>
  <c r="P120" i="5" s="1"/>
  <c r="M124" i="5"/>
  <c r="P124" i="5" s="1"/>
  <c r="M125" i="5"/>
  <c r="O125" i="5"/>
  <c r="O126" i="5"/>
  <c r="M130" i="5"/>
  <c r="M133" i="5"/>
  <c r="O133" i="5"/>
  <c r="O134" i="5"/>
  <c r="P134" i="5" s="1"/>
  <c r="M139" i="5"/>
  <c r="O139" i="5"/>
  <c r="O140" i="5"/>
  <c r="P140" i="5" s="1"/>
  <c r="M144" i="5"/>
  <c r="M147" i="5"/>
  <c r="O147" i="5"/>
  <c r="O148" i="5"/>
  <c r="P148" i="5" s="1"/>
  <c r="M152" i="5"/>
  <c r="M155" i="5"/>
  <c r="O155" i="5"/>
  <c r="O156" i="5"/>
  <c r="P156" i="5" s="1"/>
  <c r="M160" i="5"/>
  <c r="M163" i="5"/>
  <c r="O163" i="5"/>
  <c r="K19" i="11"/>
  <c r="M87" i="10"/>
  <c r="O36" i="7"/>
  <c r="M36" i="7"/>
  <c r="K76" i="7"/>
  <c r="O98" i="7"/>
  <c r="M98" i="7"/>
  <c r="P98" i="7" s="1"/>
  <c r="K31" i="11"/>
  <c r="K42" i="11"/>
  <c r="K59" i="11"/>
  <c r="K63" i="11"/>
  <c r="K67" i="11"/>
  <c r="K71" i="11"/>
  <c r="K75" i="11"/>
  <c r="O81" i="11"/>
  <c r="M27" i="10"/>
  <c r="O27" i="10"/>
  <c r="K47" i="10"/>
  <c r="K77" i="10"/>
  <c r="K52" i="7"/>
  <c r="K58" i="7"/>
  <c r="O64" i="7"/>
  <c r="K88" i="7"/>
  <c r="K106" i="7"/>
  <c r="O38" i="11"/>
  <c r="M45" i="11"/>
  <c r="K55" i="11"/>
  <c r="O65" i="11"/>
  <c r="O72" i="11"/>
  <c r="O76" i="11"/>
  <c r="K83" i="11"/>
  <c r="M18" i="10"/>
  <c r="K21" i="10"/>
  <c r="M26" i="10"/>
  <c r="K26" i="10"/>
  <c r="M34" i="10"/>
  <c r="O34" i="10"/>
  <c r="M42" i="10"/>
  <c r="M50" i="10"/>
  <c r="M58" i="10"/>
  <c r="M66" i="10"/>
  <c r="M72" i="10"/>
  <c r="O16" i="9"/>
  <c r="K16" i="7"/>
  <c r="O28" i="7"/>
  <c r="M28" i="7"/>
  <c r="K45" i="7"/>
  <c r="K61" i="7"/>
  <c r="K43" i="11"/>
  <c r="K47" i="11"/>
  <c r="K66" i="11"/>
  <c r="M31" i="10"/>
  <c r="M39" i="10"/>
  <c r="M47" i="10"/>
  <c r="M55" i="10"/>
  <c r="M63" i="10"/>
  <c r="M77" i="10"/>
  <c r="M83" i="10"/>
  <c r="M86" i="10"/>
  <c r="K19" i="8"/>
  <c r="K56" i="7"/>
  <c r="O60" i="7"/>
  <c r="O74" i="7"/>
  <c r="O90" i="7"/>
  <c r="K93" i="7"/>
  <c r="O71" i="11"/>
  <c r="O63" i="11"/>
  <c r="K19" i="9"/>
  <c r="M16" i="6"/>
  <c r="K16" i="6"/>
  <c r="O31" i="6"/>
  <c r="O50" i="7"/>
  <c r="M60" i="7"/>
  <c r="P60" i="7" s="1"/>
  <c r="K77" i="7"/>
  <c r="K81" i="7"/>
  <c r="M90" i="7"/>
  <c r="K101" i="7"/>
  <c r="K110" i="7"/>
  <c r="K17" i="7"/>
  <c r="M16" i="8"/>
  <c r="K48" i="7"/>
  <c r="K71" i="7"/>
  <c r="O82" i="7"/>
  <c r="K92" i="7"/>
  <c r="K111" i="7"/>
  <c r="K28" i="6"/>
  <c r="N89" i="10"/>
  <c r="N87" i="10"/>
  <c r="L87" i="10"/>
  <c r="N83" i="10"/>
  <c r="O79" i="10"/>
  <c r="N79" i="10"/>
  <c r="N77" i="10"/>
  <c r="N73" i="10"/>
  <c r="N67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N17" i="9"/>
  <c r="M17" i="9"/>
  <c r="L17" i="9"/>
  <c r="L15" i="9"/>
  <c r="N15" i="9"/>
  <c r="N23" i="8"/>
  <c r="L23" i="8"/>
  <c r="N19" i="8"/>
  <c r="L19" i="8"/>
  <c r="N109" i="7"/>
  <c r="L109" i="7"/>
  <c r="O109" i="7"/>
  <c r="N105" i="7"/>
  <c r="L105" i="7"/>
  <c r="O105" i="7"/>
  <c r="N103" i="7"/>
  <c r="L103" i="7"/>
  <c r="O103" i="7"/>
  <c r="L99" i="7"/>
  <c r="O99" i="7"/>
  <c r="N99" i="7"/>
  <c r="N95" i="7"/>
  <c r="L95" i="7"/>
  <c r="O95" i="7"/>
  <c r="N91" i="7"/>
  <c r="L91" i="7"/>
  <c r="L87" i="7"/>
  <c r="O87" i="7"/>
  <c r="N87" i="7"/>
  <c r="O83" i="7"/>
  <c r="N83" i="7"/>
  <c r="L83" i="7"/>
  <c r="O79" i="7"/>
  <c r="N79" i="7"/>
  <c r="L79" i="7"/>
  <c r="N75" i="7"/>
  <c r="L75" i="7"/>
  <c r="O75" i="7"/>
  <c r="L73" i="7"/>
  <c r="O73" i="7"/>
  <c r="N73" i="7"/>
  <c r="O69" i="7"/>
  <c r="N69" i="7"/>
  <c r="L69" i="7"/>
  <c r="N65" i="7"/>
  <c r="L65" i="7"/>
  <c r="O65" i="7"/>
  <c r="N61" i="7"/>
  <c r="L61" i="7"/>
  <c r="O55" i="7"/>
  <c r="N55" i="7"/>
  <c r="L55" i="7"/>
  <c r="N51" i="7"/>
  <c r="L51" i="7"/>
  <c r="O47" i="7"/>
  <c r="N47" i="7"/>
  <c r="L47" i="7"/>
  <c r="O43" i="7"/>
  <c r="N43" i="7"/>
  <c r="L43" i="7"/>
  <c r="N39" i="7"/>
  <c r="L39" i="7"/>
  <c r="O39" i="7"/>
  <c r="L37" i="7"/>
  <c r="O37" i="7"/>
  <c r="N37" i="7"/>
  <c r="L33" i="7"/>
  <c r="O33" i="7"/>
  <c r="L29" i="7"/>
  <c r="N29" i="7"/>
  <c r="O23" i="7"/>
  <c r="N23" i="7"/>
  <c r="L23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3" i="10"/>
  <c r="M59" i="10"/>
  <c r="M79" i="10"/>
  <c r="M23" i="8"/>
  <c r="M19" i="7"/>
  <c r="M19" i="8"/>
  <c r="M43" i="7"/>
  <c r="M109" i="7"/>
  <c r="M23" i="7"/>
  <c r="M29" i="7"/>
  <c r="M39" i="7"/>
  <c r="M65" i="7"/>
  <c r="M99" i="7"/>
  <c r="M33" i="7"/>
  <c r="M37" i="7"/>
  <c r="M61" i="7"/>
  <c r="M73" i="7"/>
  <c r="M91" i="7"/>
  <c r="M51" i="7"/>
  <c r="M69" i="7"/>
  <c r="M83" i="7"/>
  <c r="O30" i="7"/>
  <c r="L14" i="8"/>
  <c r="M14" i="8"/>
  <c r="K20" i="6"/>
  <c r="K25" i="11"/>
  <c r="K24" i="6"/>
  <c r="K14" i="4"/>
  <c r="K14" i="9"/>
  <c r="O24" i="11"/>
  <c r="O20" i="11"/>
  <c r="O16" i="11"/>
  <c r="O23" i="10"/>
  <c r="O22" i="7"/>
  <c r="O18" i="7"/>
  <c r="O23" i="6"/>
  <c r="O19" i="6"/>
  <c r="O14" i="9"/>
  <c r="O14" i="5"/>
  <c r="P14" i="5" s="1"/>
  <c r="O85" i="11"/>
  <c r="N85" i="11"/>
  <c r="L85" i="11"/>
  <c r="N83" i="11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71" i="11"/>
  <c r="P71" i="11" s="1"/>
  <c r="K18" i="9"/>
  <c r="K15" i="8"/>
  <c r="K17" i="8"/>
  <c r="K19" i="6"/>
  <c r="M63" i="11"/>
  <c r="K23" i="10"/>
  <c r="K18" i="7"/>
  <c r="O22" i="10"/>
  <c r="O16" i="10"/>
  <c r="O17" i="9"/>
  <c r="O15" i="9"/>
  <c r="O26" i="6"/>
  <c r="O22" i="6"/>
  <c r="O18" i="6"/>
  <c r="K23" i="6"/>
  <c r="K21" i="8"/>
  <c r="N84" i="11"/>
  <c r="L84" i="11"/>
  <c r="N82" i="11"/>
  <c r="L82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3" i="11"/>
  <c r="K23" i="11"/>
  <c r="K15" i="9"/>
  <c r="K17" i="9"/>
  <c r="K24" i="8"/>
  <c r="K20" i="8"/>
  <c r="L14" i="7"/>
  <c r="N14" i="7"/>
  <c r="L14" i="10"/>
  <c r="O14" i="10"/>
  <c r="O14" i="6"/>
  <c r="N14" i="6"/>
  <c r="L14" i="6"/>
  <c r="M83" i="11"/>
  <c r="L83" i="11"/>
  <c r="N79" i="11"/>
  <c r="M79" i="11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L85" i="10"/>
  <c r="O85" i="10"/>
  <c r="O81" i="10"/>
  <c r="N81" i="10"/>
  <c r="O75" i="10"/>
  <c r="N75" i="10"/>
  <c r="L71" i="10"/>
  <c r="O71" i="10"/>
  <c r="O69" i="10"/>
  <c r="N69" i="10"/>
  <c r="L65" i="10"/>
  <c r="O65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L17" i="10"/>
  <c r="O17" i="10"/>
  <c r="O15" i="10"/>
  <c r="N15" i="10"/>
  <c r="P20" i="4"/>
  <c r="N14" i="10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111" i="7"/>
  <c r="M111" i="7"/>
  <c r="L111" i="7"/>
  <c r="N107" i="7"/>
  <c r="M107" i="7"/>
  <c r="L107" i="7"/>
  <c r="L101" i="7"/>
  <c r="N101" i="7"/>
  <c r="M101" i="7"/>
  <c r="L97" i="7"/>
  <c r="O97" i="7"/>
  <c r="N97" i="7"/>
  <c r="N93" i="7"/>
  <c r="M93" i="7"/>
  <c r="L93" i="7"/>
  <c r="N89" i="7"/>
  <c r="M89" i="7"/>
  <c r="L89" i="7"/>
  <c r="N85" i="7"/>
  <c r="M85" i="7"/>
  <c r="L85" i="7"/>
  <c r="N81" i="7"/>
  <c r="M81" i="7"/>
  <c r="L81" i="7"/>
  <c r="M77" i="7"/>
  <c r="L77" i="7"/>
  <c r="N77" i="7"/>
  <c r="N71" i="7"/>
  <c r="M71" i="7"/>
  <c r="L71" i="7"/>
  <c r="M67" i="7"/>
  <c r="L67" i="7"/>
  <c r="N67" i="7"/>
  <c r="N63" i="7"/>
  <c r="M63" i="7"/>
  <c r="L63" i="7"/>
  <c r="N59" i="7"/>
  <c r="M59" i="7"/>
  <c r="L59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5" i="7"/>
  <c r="N35" i="7"/>
  <c r="L35" i="7"/>
  <c r="M31" i="7"/>
  <c r="L31" i="7"/>
  <c r="O31" i="7"/>
  <c r="N31" i="7"/>
  <c r="O27" i="7"/>
  <c r="N27" i="7"/>
  <c r="L27" i="7"/>
  <c r="L25" i="7"/>
  <c r="O25" i="7"/>
  <c r="N25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17" i="10"/>
  <c r="M21" i="10"/>
  <c r="M25" i="10"/>
  <c r="M29" i="10"/>
  <c r="M33" i="10"/>
  <c r="M37" i="10"/>
  <c r="M41" i="10"/>
  <c r="M45" i="10"/>
  <c r="M49" i="10"/>
  <c r="M53" i="10"/>
  <c r="M57" i="10"/>
  <c r="M61" i="10"/>
  <c r="M65" i="10"/>
  <c r="M69" i="10"/>
  <c r="M71" i="10"/>
  <c r="M75" i="10"/>
  <c r="M81" i="10"/>
  <c r="M85" i="10"/>
  <c r="M19" i="9"/>
  <c r="M17" i="7"/>
  <c r="M49" i="7"/>
  <c r="O14" i="11"/>
  <c r="K16" i="4"/>
  <c r="M23" i="4"/>
  <c r="M28" i="4"/>
  <c r="K30" i="4"/>
  <c r="M48" i="4"/>
  <c r="K50" i="4"/>
  <c r="M71" i="4"/>
  <c r="M74" i="4"/>
  <c r="M24" i="5"/>
  <c r="P24" i="5" s="1"/>
  <c r="K24" i="5"/>
  <c r="M38" i="5"/>
  <c r="P38" i="5" s="1"/>
  <c r="K38" i="5"/>
  <c r="M52" i="5"/>
  <c r="P52" i="5" s="1"/>
  <c r="K52" i="5"/>
  <c r="M68" i="5"/>
  <c r="P68" i="5" s="1"/>
  <c r="K68" i="5"/>
  <c r="M82" i="5"/>
  <c r="P82" i="5" s="1"/>
  <c r="K82" i="5"/>
  <c r="M95" i="5"/>
  <c r="P95" i="5" s="1"/>
  <c r="K95" i="5"/>
  <c r="M24" i="4"/>
  <c r="P24" i="4" s="1"/>
  <c r="M37" i="4"/>
  <c r="M41" i="4"/>
  <c r="M44" i="4"/>
  <c r="M52" i="4"/>
  <c r="M56" i="4"/>
  <c r="M60" i="4"/>
  <c r="M64" i="4"/>
  <c r="M68" i="4"/>
  <c r="M26" i="5"/>
  <c r="P26" i="5" s="1"/>
  <c r="K26" i="5"/>
  <c r="M42" i="5"/>
  <c r="P42" i="5" s="1"/>
  <c r="K42" i="5"/>
  <c r="M56" i="5"/>
  <c r="P56" i="5" s="1"/>
  <c r="K56" i="5"/>
  <c r="M70" i="5"/>
  <c r="P70" i="5" s="1"/>
  <c r="K70" i="5"/>
  <c r="M86" i="5"/>
  <c r="P86" i="5" s="1"/>
  <c r="K86" i="5"/>
  <c r="M115" i="5"/>
  <c r="P115" i="5" s="1"/>
  <c r="K115" i="5"/>
  <c r="M16" i="5"/>
  <c r="P16" i="5" s="1"/>
  <c r="K16" i="5"/>
  <c r="M30" i="5"/>
  <c r="P30" i="5" s="1"/>
  <c r="K30" i="5"/>
  <c r="M46" i="5"/>
  <c r="P46" i="5" s="1"/>
  <c r="K46" i="5"/>
  <c r="M60" i="5"/>
  <c r="P60" i="5" s="1"/>
  <c r="K60" i="5"/>
  <c r="M74" i="5"/>
  <c r="P74" i="5" s="1"/>
  <c r="K74" i="5"/>
  <c r="M90" i="5"/>
  <c r="P90" i="5" s="1"/>
  <c r="K90" i="5"/>
  <c r="M97" i="5"/>
  <c r="P97" i="5" s="1"/>
  <c r="K97" i="5"/>
  <c r="M20" i="5"/>
  <c r="P20" i="5" s="1"/>
  <c r="K20" i="5"/>
  <c r="M34" i="5"/>
  <c r="P34" i="5" s="1"/>
  <c r="K34" i="5"/>
  <c r="M50" i="5"/>
  <c r="P50" i="5" s="1"/>
  <c r="K50" i="5"/>
  <c r="M64" i="5"/>
  <c r="P64" i="5" s="1"/>
  <c r="K64" i="5"/>
  <c r="M78" i="5"/>
  <c r="P78" i="5" s="1"/>
  <c r="K78" i="5"/>
  <c r="K102" i="5"/>
  <c r="M102" i="5"/>
  <c r="P102" i="5" s="1"/>
  <c r="M111" i="5"/>
  <c r="P111" i="5" s="1"/>
  <c r="K111" i="5"/>
  <c r="M98" i="5"/>
  <c r="K100" i="5"/>
  <c r="K119" i="5"/>
  <c r="K123" i="5"/>
  <c r="K125" i="5"/>
  <c r="K129" i="5"/>
  <c r="K133" i="5"/>
  <c r="K139" i="5"/>
  <c r="K143" i="5"/>
  <c r="K147" i="5"/>
  <c r="K151" i="5"/>
  <c r="K155" i="5"/>
  <c r="K159" i="5"/>
  <c r="K163" i="5"/>
  <c r="K17" i="5"/>
  <c r="K21" i="5"/>
  <c r="K25" i="5"/>
  <c r="K27" i="5"/>
  <c r="K31" i="5"/>
  <c r="K35" i="5"/>
  <c r="K39" i="5"/>
  <c r="K43" i="5"/>
  <c r="K47" i="5"/>
  <c r="K51" i="5"/>
  <c r="K53" i="5"/>
  <c r="K57" i="5"/>
  <c r="K61" i="5"/>
  <c r="K65" i="5"/>
  <c r="K71" i="5"/>
  <c r="K75" i="5"/>
  <c r="K79" i="5"/>
  <c r="K83" i="5"/>
  <c r="K87" i="5"/>
  <c r="K91" i="5"/>
  <c r="K104" i="5"/>
  <c r="K20" i="11"/>
  <c r="M20" i="11"/>
  <c r="K36" i="11"/>
  <c r="M36" i="11"/>
  <c r="K52" i="11"/>
  <c r="M52" i="11"/>
  <c r="K64" i="11"/>
  <c r="M64" i="11"/>
  <c r="K80" i="11"/>
  <c r="M80" i="11"/>
  <c r="K16" i="11"/>
  <c r="M16" i="11"/>
  <c r="M25" i="11"/>
  <c r="P25" i="11" s="1"/>
  <c r="K32" i="11"/>
  <c r="M32" i="11"/>
  <c r="M41" i="11"/>
  <c r="K48" i="11"/>
  <c r="M48" i="11"/>
  <c r="K60" i="11"/>
  <c r="M60" i="11"/>
  <c r="M21" i="11"/>
  <c r="K28" i="11"/>
  <c r="M28" i="11"/>
  <c r="M37" i="11"/>
  <c r="K44" i="11"/>
  <c r="M44" i="11"/>
  <c r="M53" i="11"/>
  <c r="K68" i="11"/>
  <c r="M68" i="11"/>
  <c r="M85" i="11"/>
  <c r="K85" i="11"/>
  <c r="K24" i="11"/>
  <c r="M24" i="11"/>
  <c r="K40" i="11"/>
  <c r="M40" i="11"/>
  <c r="K56" i="11"/>
  <c r="M56" i="11"/>
  <c r="K57" i="11"/>
  <c r="M57" i="11"/>
  <c r="M16" i="10"/>
  <c r="K16" i="10"/>
  <c r="M22" i="10"/>
  <c r="K22" i="10"/>
  <c r="M30" i="10"/>
  <c r="K30" i="10"/>
  <c r="M38" i="10"/>
  <c r="P38" i="10" s="1"/>
  <c r="K38" i="10"/>
  <c r="M46" i="10"/>
  <c r="K46" i="10"/>
  <c r="M54" i="10"/>
  <c r="K54" i="10"/>
  <c r="M62" i="10"/>
  <c r="K62" i="10"/>
  <c r="M76" i="10"/>
  <c r="P76" i="10" s="1"/>
  <c r="K76" i="10"/>
  <c r="M82" i="10"/>
  <c r="K82" i="10"/>
  <c r="K21" i="7"/>
  <c r="M21" i="7"/>
  <c r="K27" i="7"/>
  <c r="M27" i="7"/>
  <c r="K35" i="7"/>
  <c r="M35" i="7"/>
  <c r="K17" i="10"/>
  <c r="K25" i="10"/>
  <c r="K33" i="10"/>
  <c r="K41" i="10"/>
  <c r="K49" i="10"/>
  <c r="K57" i="10"/>
  <c r="K65" i="10"/>
  <c r="K71" i="10"/>
  <c r="K85" i="10"/>
  <c r="M22" i="8"/>
  <c r="K22" i="8"/>
  <c r="M72" i="11"/>
  <c r="M76" i="11"/>
  <c r="K25" i="8"/>
  <c r="M25" i="8"/>
  <c r="M25" i="7"/>
  <c r="K25" i="7"/>
  <c r="K32" i="7"/>
  <c r="M32" i="7"/>
  <c r="P32" i="7" s="1"/>
  <c r="M15" i="9"/>
  <c r="K46" i="7"/>
  <c r="M46" i="7"/>
  <c r="M64" i="7"/>
  <c r="M74" i="7"/>
  <c r="K97" i="7"/>
  <c r="M97" i="7"/>
  <c r="K23" i="7"/>
  <c r="K33" i="7"/>
  <c r="K39" i="7"/>
  <c r="M18" i="6"/>
  <c r="K18" i="6"/>
  <c r="M26" i="6"/>
  <c r="K26" i="6"/>
  <c r="M34" i="6"/>
  <c r="K34" i="6"/>
  <c r="M22" i="6"/>
  <c r="K22" i="6"/>
  <c r="M30" i="6"/>
  <c r="K30" i="6"/>
  <c r="M14" i="4"/>
  <c r="P14" i="4" s="1"/>
  <c r="N164" i="5"/>
  <c r="G17" i="2" s="1"/>
  <c r="P47" i="4"/>
  <c r="N14" i="9"/>
  <c r="L14" i="9"/>
  <c r="O90" i="10"/>
  <c r="N90" i="10"/>
  <c r="O88" i="10"/>
  <c r="N88" i="10"/>
  <c r="O84" i="10"/>
  <c r="N84" i="10"/>
  <c r="O80" i="10"/>
  <c r="N80" i="10"/>
  <c r="O78" i="10"/>
  <c r="N78" i="10"/>
  <c r="O74" i="10"/>
  <c r="N74" i="10"/>
  <c r="O70" i="10"/>
  <c r="N70" i="10"/>
  <c r="O68" i="10"/>
  <c r="N68" i="10"/>
  <c r="O64" i="10"/>
  <c r="N64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P65" i="11"/>
  <c r="O18" i="9"/>
  <c r="N18" i="9"/>
  <c r="M24" i="8"/>
  <c r="L24" i="8"/>
  <c r="O24" i="8"/>
  <c r="N24" i="8"/>
  <c r="L20" i="8"/>
  <c r="O20" i="8"/>
  <c r="N20" i="8"/>
  <c r="M20" i="8"/>
  <c r="N110" i="7"/>
  <c r="L110" i="7"/>
  <c r="O110" i="7"/>
  <c r="L106" i="7"/>
  <c r="O106" i="7"/>
  <c r="N106" i="7"/>
  <c r="L104" i="7"/>
  <c r="O104" i="7"/>
  <c r="N104" i="7"/>
  <c r="O100" i="7"/>
  <c r="N100" i="7"/>
  <c r="L100" i="7"/>
  <c r="O96" i="7"/>
  <c r="N96" i="7"/>
  <c r="L96" i="7"/>
  <c r="L92" i="7"/>
  <c r="O92" i="7"/>
  <c r="N92" i="7"/>
  <c r="L88" i="7"/>
  <c r="O88" i="7"/>
  <c r="N88" i="7"/>
  <c r="N84" i="7"/>
  <c r="L84" i="7"/>
  <c r="O80" i="7"/>
  <c r="N80" i="7"/>
  <c r="L80" i="7"/>
  <c r="L76" i="7"/>
  <c r="O76" i="7"/>
  <c r="N76" i="7"/>
  <c r="N70" i="7"/>
  <c r="L70" i="7"/>
  <c r="N66" i="7"/>
  <c r="L66" i="7"/>
  <c r="L62" i="7"/>
  <c r="N62" i="7"/>
  <c r="L58" i="7"/>
  <c r="O58" i="7"/>
  <c r="N58" i="7"/>
  <c r="L56" i="7"/>
  <c r="O56" i="7"/>
  <c r="N56" i="7"/>
  <c r="O52" i="7"/>
  <c r="N52" i="7"/>
  <c r="L52" i="7"/>
  <c r="O48" i="7"/>
  <c r="N48" i="7"/>
  <c r="L48" i="7"/>
  <c r="L44" i="7"/>
  <c r="O44" i="7"/>
  <c r="O40" i="7"/>
  <c r="L40" i="7"/>
  <c r="L34" i="7"/>
  <c r="N34" i="7"/>
  <c r="O34" i="7"/>
  <c r="N30" i="7"/>
  <c r="L30" i="7"/>
  <c r="N26" i="7"/>
  <c r="O26" i="7"/>
  <c r="L26" i="7"/>
  <c r="L24" i="7"/>
  <c r="O24" i="7"/>
  <c r="N24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24" i="7"/>
  <c r="M18" i="9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0" i="10"/>
  <c r="M74" i="10"/>
  <c r="M78" i="10"/>
  <c r="M80" i="10"/>
  <c r="M84" i="10"/>
  <c r="M88" i="10"/>
  <c r="M90" i="10"/>
  <c r="M58" i="7"/>
  <c r="M88" i="7"/>
  <c r="M104" i="7"/>
  <c r="M16" i="7"/>
  <c r="M20" i="7"/>
  <c r="M30" i="7"/>
  <c r="M34" i="7"/>
  <c r="M56" i="7"/>
  <c r="M66" i="7"/>
  <c r="M110" i="7"/>
  <c r="M26" i="7"/>
  <c r="M44" i="7"/>
  <c r="M48" i="7"/>
  <c r="K14" i="6"/>
  <c r="M14" i="6"/>
  <c r="M62" i="7"/>
  <c r="M76" i="7"/>
  <c r="M92" i="7"/>
  <c r="M106" i="7"/>
  <c r="M40" i="7"/>
  <c r="M52" i="7"/>
  <c r="M70" i="7"/>
  <c r="M80" i="7"/>
  <c r="M84" i="7"/>
  <c r="M96" i="7"/>
  <c r="M100" i="7"/>
  <c r="L164" i="5"/>
  <c r="I17" i="2" s="1"/>
  <c r="P126" i="5"/>
  <c r="P39" i="5"/>
  <c r="P38" i="4"/>
  <c r="P70" i="4"/>
  <c r="M14" i="11"/>
  <c r="O14" i="7"/>
  <c r="N14" i="11"/>
  <c r="M15" i="5"/>
  <c r="P15" i="5" s="1"/>
  <c r="M19" i="5"/>
  <c r="M23" i="5"/>
  <c r="M29" i="5"/>
  <c r="M33" i="5"/>
  <c r="M37" i="5"/>
  <c r="M41" i="5"/>
  <c r="M45" i="5"/>
  <c r="M49" i="5"/>
  <c r="M55" i="5"/>
  <c r="M59" i="5"/>
  <c r="M63" i="5"/>
  <c r="M67" i="5"/>
  <c r="M69" i="5"/>
  <c r="M73" i="5"/>
  <c r="M77" i="5"/>
  <c r="M81" i="5"/>
  <c r="M85" i="5"/>
  <c r="M89" i="5"/>
  <c r="M93" i="5"/>
  <c r="M99" i="5"/>
  <c r="P99" i="5" s="1"/>
  <c r="M103" i="5"/>
  <c r="M107" i="5"/>
  <c r="M109" i="5"/>
  <c r="M113" i="5"/>
  <c r="P113" i="5" s="1"/>
  <c r="M117" i="5"/>
  <c r="M121" i="5"/>
  <c r="M127" i="5"/>
  <c r="P127" i="5" s="1"/>
  <c r="M131" i="5"/>
  <c r="M135" i="5"/>
  <c r="M137" i="5"/>
  <c r="P137" i="5" s="1"/>
  <c r="M141" i="5"/>
  <c r="P141" i="5" s="1"/>
  <c r="M145" i="5"/>
  <c r="M149" i="5"/>
  <c r="M153" i="5"/>
  <c r="M157" i="5"/>
  <c r="P157" i="5" s="1"/>
  <c r="M161" i="5"/>
  <c r="P161" i="5" s="1"/>
  <c r="M18" i="11"/>
  <c r="M22" i="11"/>
  <c r="M26" i="11"/>
  <c r="M30" i="11"/>
  <c r="M34" i="11"/>
  <c r="M38" i="11"/>
  <c r="M42" i="11"/>
  <c r="M46" i="11"/>
  <c r="M50" i="11"/>
  <c r="M54" i="11"/>
  <c r="M58" i="11"/>
  <c r="M62" i="11"/>
  <c r="M66" i="11"/>
  <c r="M70" i="11"/>
  <c r="M74" i="11"/>
  <c r="M78" i="11"/>
  <c r="M82" i="11"/>
  <c r="M84" i="11"/>
  <c r="M77" i="11"/>
  <c r="M81" i="11"/>
  <c r="K14" i="10"/>
  <c r="K20" i="10"/>
  <c r="K24" i="10"/>
  <c r="K28" i="10"/>
  <c r="K32" i="10"/>
  <c r="K36" i="10"/>
  <c r="K40" i="10"/>
  <c r="K44" i="10"/>
  <c r="K48" i="10"/>
  <c r="K52" i="10"/>
  <c r="K56" i="10"/>
  <c r="K60" i="10"/>
  <c r="K64" i="10"/>
  <c r="K68" i="10"/>
  <c r="K70" i="10"/>
  <c r="K74" i="10"/>
  <c r="K78" i="10"/>
  <c r="K80" i="10"/>
  <c r="K84" i="10"/>
  <c r="K88" i="10"/>
  <c r="K90" i="10"/>
  <c r="K38" i="7"/>
  <c r="M38" i="7"/>
  <c r="M47" i="7"/>
  <c r="K47" i="7"/>
  <c r="K68" i="7"/>
  <c r="M68" i="7"/>
  <c r="M75" i="7"/>
  <c r="K75" i="7"/>
  <c r="K22" i="7"/>
  <c r="M22" i="7"/>
  <c r="K54" i="7"/>
  <c r="M54" i="7"/>
  <c r="M55" i="7"/>
  <c r="K55" i="7"/>
  <c r="K78" i="7"/>
  <c r="M78" i="7"/>
  <c r="P78" i="7" s="1"/>
  <c r="M79" i="7"/>
  <c r="K79" i="7"/>
  <c r="M105" i="7"/>
  <c r="K105" i="7"/>
  <c r="M18" i="8"/>
  <c r="K18" i="8"/>
  <c r="M26" i="8"/>
  <c r="K26" i="8"/>
  <c r="K19" i="7"/>
  <c r="K37" i="7"/>
  <c r="K65" i="7"/>
  <c r="K94" i="7"/>
  <c r="M94" i="7"/>
  <c r="M95" i="7"/>
  <c r="K95" i="7"/>
  <c r="K112" i="7"/>
  <c r="M112" i="7"/>
  <c r="M15" i="8"/>
  <c r="M21" i="8"/>
  <c r="K42" i="7"/>
  <c r="M42" i="7"/>
  <c r="K72" i="7"/>
  <c r="M72" i="7"/>
  <c r="K108" i="7"/>
  <c r="M108" i="7"/>
  <c r="K14" i="7"/>
  <c r="M14" i="7"/>
  <c r="M15" i="7"/>
  <c r="K15" i="7"/>
  <c r="K43" i="7"/>
  <c r="K73" i="7"/>
  <c r="K86" i="7"/>
  <c r="M86" i="7"/>
  <c r="M87" i="7"/>
  <c r="K87" i="7"/>
  <c r="K102" i="7"/>
  <c r="M102" i="7"/>
  <c r="M103" i="7"/>
  <c r="K103" i="7"/>
  <c r="M15" i="6"/>
  <c r="K15" i="6"/>
  <c r="M29" i="6"/>
  <c r="K29" i="6"/>
  <c r="M17" i="6"/>
  <c r="K17" i="6"/>
  <c r="M33" i="6"/>
  <c r="K33" i="6"/>
  <c r="M21" i="6"/>
  <c r="K21" i="6"/>
  <c r="M25" i="6"/>
  <c r="K25" i="6"/>
  <c r="N75" i="4"/>
  <c r="G16" i="2" s="1"/>
  <c r="K19" i="4"/>
  <c r="K21" i="4"/>
  <c r="K25" i="4"/>
  <c r="K29" i="4"/>
  <c r="K49" i="4"/>
  <c r="K53" i="4"/>
  <c r="K57" i="4"/>
  <c r="K65" i="4"/>
  <c r="K15" i="4"/>
  <c r="K33" i="4"/>
  <c r="K35" i="4"/>
  <c r="K39" i="4"/>
  <c r="K43" i="4"/>
  <c r="K45" i="4"/>
  <c r="K61" i="4"/>
  <c r="K69" i="4"/>
  <c r="L75" i="4"/>
  <c r="I16" i="2" s="1"/>
  <c r="P39" i="11" l="1"/>
  <c r="P36" i="11"/>
  <c r="P53" i="11"/>
  <c r="P28" i="11"/>
  <c r="P23" i="11"/>
  <c r="P63" i="11"/>
  <c r="P41" i="11"/>
  <c r="P64" i="11"/>
  <c r="P72" i="11"/>
  <c r="P40" i="11"/>
  <c r="P105" i="7"/>
  <c r="P54" i="7"/>
  <c r="P23" i="7"/>
  <c r="P21" i="6"/>
  <c r="P83" i="5"/>
  <c r="P19" i="4"/>
  <c r="P29" i="4"/>
  <c r="P66" i="4"/>
  <c r="P49" i="4"/>
  <c r="P25" i="4"/>
  <c r="P37" i="4"/>
  <c r="P80" i="11"/>
  <c r="P45" i="11"/>
  <c r="P42" i="11"/>
  <c r="P56" i="11"/>
  <c r="P44" i="11"/>
  <c r="P60" i="11"/>
  <c r="P55" i="11"/>
  <c r="P79" i="11"/>
  <c r="P77" i="11"/>
  <c r="P68" i="11"/>
  <c r="P52" i="11"/>
  <c r="P57" i="11"/>
  <c r="P37" i="11"/>
  <c r="P32" i="11"/>
  <c r="P81" i="11"/>
  <c r="P48" i="11"/>
  <c r="P47" i="11"/>
  <c r="P34" i="10"/>
  <c r="P82" i="10"/>
  <c r="P46" i="10"/>
  <c r="P30" i="10"/>
  <c r="P54" i="10"/>
  <c r="P62" i="10"/>
  <c r="P16" i="9"/>
  <c r="P15" i="8"/>
  <c r="P18" i="8"/>
  <c r="P22" i="8"/>
  <c r="P21" i="8"/>
  <c r="P26" i="8"/>
  <c r="P108" i="7"/>
  <c r="P79" i="7"/>
  <c r="P82" i="7"/>
  <c r="P103" i="7"/>
  <c r="P87" i="7"/>
  <c r="P47" i="7"/>
  <c r="P22" i="7"/>
  <c r="P36" i="7"/>
  <c r="P50" i="7"/>
  <c r="P73" i="7"/>
  <c r="P99" i="7"/>
  <c r="P109" i="7"/>
  <c r="P15" i="7"/>
  <c r="P18" i="7"/>
  <c r="P95" i="7"/>
  <c r="P75" i="7"/>
  <c r="P39" i="7"/>
  <c r="P43" i="7"/>
  <c r="P69" i="7"/>
  <c r="P33" i="7"/>
  <c r="P72" i="7"/>
  <c r="P74" i="7"/>
  <c r="P46" i="7"/>
  <c r="P102" i="7"/>
  <c r="P112" i="7"/>
  <c r="P94" i="7"/>
  <c r="P68" i="7"/>
  <c r="P38" i="7"/>
  <c r="P55" i="7"/>
  <c r="P86" i="7"/>
  <c r="P42" i="7"/>
  <c r="P34" i="6"/>
  <c r="P33" i="6"/>
  <c r="P30" i="6"/>
  <c r="P17" i="6"/>
  <c r="P15" i="6"/>
  <c r="P14" i="6"/>
  <c r="P25" i="6"/>
  <c r="P29" i="6"/>
  <c r="P109" i="5"/>
  <c r="P63" i="5"/>
  <c r="P143" i="5"/>
  <c r="P118" i="5"/>
  <c r="P131" i="5"/>
  <c r="P19" i="5"/>
  <c r="P100" i="5"/>
  <c r="P45" i="5"/>
  <c r="P29" i="5"/>
  <c r="P152" i="5"/>
  <c r="P96" i="5"/>
  <c r="P51" i="5"/>
  <c r="P146" i="5"/>
  <c r="P91" i="5"/>
  <c r="P75" i="5"/>
  <c r="P31" i="5"/>
  <c r="P17" i="5"/>
  <c r="P77" i="5"/>
  <c r="P117" i="5"/>
  <c r="P103" i="5"/>
  <c r="P160" i="5"/>
  <c r="P130" i="5"/>
  <c r="P105" i="5"/>
  <c r="P35" i="5"/>
  <c r="P154" i="5"/>
  <c r="P132" i="5"/>
  <c r="P101" i="5"/>
  <c r="P94" i="5"/>
  <c r="P159" i="5"/>
  <c r="P151" i="5"/>
  <c r="P129" i="5"/>
  <c r="P123" i="5"/>
  <c r="P145" i="5"/>
  <c r="P89" i="5"/>
  <c r="P73" i="5"/>
  <c r="P59" i="5"/>
  <c r="P41" i="5"/>
  <c r="P85" i="5"/>
  <c r="P69" i="5"/>
  <c r="P55" i="5"/>
  <c r="P49" i="5"/>
  <c r="P21" i="5"/>
  <c r="P162" i="5"/>
  <c r="P110" i="5"/>
  <c r="P163" i="5"/>
  <c r="P155" i="5"/>
  <c r="P147" i="5"/>
  <c r="P139" i="5"/>
  <c r="P133" i="5"/>
  <c r="P125" i="5"/>
  <c r="P119" i="5"/>
  <c r="P104" i="5"/>
  <c r="P79" i="5"/>
  <c r="P65" i="5"/>
  <c r="P98" i="5"/>
  <c r="P144" i="5"/>
  <c r="P116" i="5"/>
  <c r="P88" i="5"/>
  <c r="P72" i="5"/>
  <c r="P58" i="5"/>
  <c r="P28" i="5"/>
  <c r="P153" i="5"/>
  <c r="P81" i="5"/>
  <c r="P67" i="5"/>
  <c r="P37" i="5"/>
  <c r="P23" i="5"/>
  <c r="P149" i="5"/>
  <c r="P135" i="5"/>
  <c r="P121" i="5"/>
  <c r="P107" i="5"/>
  <c r="P93" i="5"/>
  <c r="P33" i="5"/>
  <c r="P40" i="4"/>
  <c r="P63" i="4"/>
  <c r="P72" i="4"/>
  <c r="P57" i="4"/>
  <c r="P58" i="4"/>
  <c r="P60" i="4"/>
  <c r="P43" i="4"/>
  <c r="P16" i="4"/>
  <c r="P68" i="4"/>
  <c r="P64" i="4"/>
  <c r="P44" i="4"/>
  <c r="P39" i="4"/>
  <c r="P56" i="4"/>
  <c r="P74" i="4"/>
  <c r="P48" i="4"/>
  <c r="P21" i="4"/>
  <c r="P61" i="4"/>
  <c r="P53" i="4"/>
  <c r="P45" i="4"/>
  <c r="P42" i="4"/>
  <c r="P32" i="4"/>
  <c r="P33" i="4"/>
  <c r="P50" i="4"/>
  <c r="P30" i="4"/>
  <c r="P55" i="4"/>
  <c r="P35" i="4"/>
  <c r="P65" i="4"/>
  <c r="P69" i="4"/>
  <c r="P28" i="4"/>
  <c r="P31" i="11"/>
  <c r="P28" i="7"/>
  <c r="P64" i="7"/>
  <c r="P76" i="11"/>
  <c r="P14" i="10"/>
  <c r="P15" i="9"/>
  <c r="P90" i="7"/>
  <c r="P85" i="10"/>
  <c r="K89" i="7"/>
  <c r="O89" i="7"/>
  <c r="P89" i="7" s="1"/>
  <c r="K57" i="7"/>
  <c r="O57" i="7"/>
  <c r="P23" i="4"/>
  <c r="P71" i="10"/>
  <c r="P57" i="10"/>
  <c r="P41" i="10"/>
  <c r="P41" i="4"/>
  <c r="P71" i="4"/>
  <c r="P52" i="4"/>
  <c r="K29" i="7"/>
  <c r="O29" i="7"/>
  <c r="P29" i="7" s="1"/>
  <c r="O19" i="10"/>
  <c r="M19" i="10"/>
  <c r="O67" i="10"/>
  <c r="M67" i="10"/>
  <c r="M29" i="11"/>
  <c r="O29" i="11"/>
  <c r="O21" i="11"/>
  <c r="P21" i="11" s="1"/>
  <c r="P65" i="10"/>
  <c r="P49" i="10"/>
  <c r="P19" i="6"/>
  <c r="P83" i="7"/>
  <c r="P23" i="6"/>
  <c r="P37" i="7"/>
  <c r="K62" i="7"/>
  <c r="O62" i="7"/>
  <c r="K32" i="6"/>
  <c r="O32" i="6"/>
  <c r="K84" i="7"/>
  <c r="O84" i="7"/>
  <c r="K66" i="7"/>
  <c r="O66" i="7"/>
  <c r="P66" i="7" s="1"/>
  <c r="P22" i="6"/>
  <c r="K54" i="11"/>
  <c r="O54" i="11"/>
  <c r="P54" i="11" s="1"/>
  <c r="O22" i="4"/>
  <c r="P22" i="4" s="1"/>
  <c r="K22" i="4"/>
  <c r="O89" i="10"/>
  <c r="M89" i="10"/>
  <c r="K84" i="11"/>
  <c r="O84" i="11"/>
  <c r="P84" i="11" s="1"/>
  <c r="K22" i="11"/>
  <c r="O22" i="11"/>
  <c r="P22" i="11" s="1"/>
  <c r="O18" i="10"/>
  <c r="P18" i="10" s="1"/>
  <c r="K18" i="10"/>
  <c r="K46" i="11"/>
  <c r="O46" i="11"/>
  <c r="P46" i="11" s="1"/>
  <c r="O14" i="8"/>
  <c r="P14" i="8" s="1"/>
  <c r="P25" i="8"/>
  <c r="M17" i="11"/>
  <c r="P19" i="7"/>
  <c r="K70" i="7"/>
  <c r="O70" i="7"/>
  <c r="P70" i="7" s="1"/>
  <c r="P75" i="10"/>
  <c r="P61" i="10"/>
  <c r="P45" i="10"/>
  <c r="K30" i="11"/>
  <c r="O30" i="11"/>
  <c r="P30" i="11" s="1"/>
  <c r="K50" i="11"/>
  <c r="O50" i="11"/>
  <c r="P50" i="11" s="1"/>
  <c r="K27" i="11"/>
  <c r="O27" i="11"/>
  <c r="P27" i="11" s="1"/>
  <c r="O73" i="10"/>
  <c r="M73" i="10"/>
  <c r="K51" i="7"/>
  <c r="O51" i="7"/>
  <c r="P51" i="7" s="1"/>
  <c r="K23" i="8"/>
  <c r="O23" i="8"/>
  <c r="P23" i="8" s="1"/>
  <c r="P59" i="11"/>
  <c r="P24" i="11"/>
  <c r="P26" i="6"/>
  <c r="M69" i="11"/>
  <c r="O69" i="11"/>
  <c r="P81" i="10"/>
  <c r="P16" i="11"/>
  <c r="K63" i="7"/>
  <c r="O63" i="7"/>
  <c r="P63" i="7" s="1"/>
  <c r="K41" i="7"/>
  <c r="O41" i="7"/>
  <c r="P41" i="7" s="1"/>
  <c r="K82" i="11"/>
  <c r="O82" i="11"/>
  <c r="P82" i="11" s="1"/>
  <c r="O16" i="6"/>
  <c r="P16" i="6" s="1"/>
  <c r="N35" i="6"/>
  <c r="G18" i="2" s="1"/>
  <c r="O111" i="7"/>
  <c r="P111" i="7" s="1"/>
  <c r="K107" i="7"/>
  <c r="O107" i="7"/>
  <c r="P107" i="7" s="1"/>
  <c r="K85" i="7"/>
  <c r="O85" i="7"/>
  <c r="P85" i="7" s="1"/>
  <c r="K67" i="7"/>
  <c r="O67" i="7"/>
  <c r="P67" i="7" s="1"/>
  <c r="K53" i="7"/>
  <c r="O53" i="7"/>
  <c r="P53" i="7" s="1"/>
  <c r="K78" i="11"/>
  <c r="O78" i="11"/>
  <c r="P78" i="11" s="1"/>
  <c r="K26" i="11"/>
  <c r="O26" i="11"/>
  <c r="P26" i="11" s="1"/>
  <c r="P67" i="11"/>
  <c r="P44" i="7"/>
  <c r="O71" i="7"/>
  <c r="P71" i="7" s="1"/>
  <c r="O77" i="7"/>
  <c r="O26" i="10"/>
  <c r="P26" i="10" s="1"/>
  <c r="M61" i="11"/>
  <c r="O61" i="11"/>
  <c r="M33" i="11"/>
  <c r="O33" i="11"/>
  <c r="O35" i="10"/>
  <c r="P35" i="10" s="1"/>
  <c r="O51" i="10"/>
  <c r="P51" i="10" s="1"/>
  <c r="O49" i="11"/>
  <c r="M49" i="11"/>
  <c r="M73" i="11"/>
  <c r="O73" i="11"/>
  <c r="O138" i="5"/>
  <c r="P138" i="5" s="1"/>
  <c r="K138" i="5"/>
  <c r="P79" i="10"/>
  <c r="P85" i="11"/>
  <c r="O93" i="7"/>
  <c r="P93" i="7" s="1"/>
  <c r="O81" i="7"/>
  <c r="P81" i="7" s="1"/>
  <c r="K62" i="11"/>
  <c r="O62" i="11"/>
  <c r="P62" i="11" s="1"/>
  <c r="K34" i="11"/>
  <c r="O34" i="11"/>
  <c r="P34" i="11" s="1"/>
  <c r="O47" i="10"/>
  <c r="P47" i="10" s="1"/>
  <c r="K40" i="4"/>
  <c r="O77" i="10"/>
  <c r="P77" i="10" s="1"/>
  <c r="K66" i="4"/>
  <c r="K110" i="5"/>
  <c r="K132" i="5"/>
  <c r="K43" i="10"/>
  <c r="O15" i="11"/>
  <c r="K15" i="11"/>
  <c r="K162" i="5"/>
  <c r="K101" i="5"/>
  <c r="K58" i="4"/>
  <c r="M15" i="11"/>
  <c r="L35" i="6"/>
  <c r="I18" i="2" s="1"/>
  <c r="P18" i="9"/>
  <c r="N86" i="11"/>
  <c r="G23" i="2" s="1"/>
  <c r="K74" i="11"/>
  <c r="O74" i="11"/>
  <c r="P74" i="11" s="1"/>
  <c r="K58" i="11"/>
  <c r="O58" i="11"/>
  <c r="P58" i="11" s="1"/>
  <c r="K79" i="10"/>
  <c r="K67" i="10"/>
  <c r="K72" i="4"/>
  <c r="K59" i="7"/>
  <c r="O59" i="7"/>
  <c r="P59" i="7" s="1"/>
  <c r="P16" i="10"/>
  <c r="O66" i="11"/>
  <c r="P66" i="11" s="1"/>
  <c r="O83" i="10"/>
  <c r="P83" i="10" s="1"/>
  <c r="K96" i="5"/>
  <c r="P40" i="7"/>
  <c r="P23" i="10"/>
  <c r="P27" i="10"/>
  <c r="P65" i="7"/>
  <c r="P59" i="10"/>
  <c r="K70" i="11"/>
  <c r="O70" i="11"/>
  <c r="P70" i="11" s="1"/>
  <c r="K18" i="11"/>
  <c r="O18" i="11"/>
  <c r="P18" i="11" s="1"/>
  <c r="K27" i="10"/>
  <c r="O55" i="10"/>
  <c r="P55" i="10" s="1"/>
  <c r="O83" i="11"/>
  <c r="P83" i="11" s="1"/>
  <c r="K59" i="10"/>
  <c r="P49" i="7"/>
  <c r="P31" i="7"/>
  <c r="P97" i="7"/>
  <c r="P35" i="7"/>
  <c r="P29" i="10"/>
  <c r="P15" i="10"/>
  <c r="K63" i="10"/>
  <c r="O63" i="10"/>
  <c r="P63" i="10" s="1"/>
  <c r="P24" i="6"/>
  <c r="K91" i="7"/>
  <c r="O91" i="7"/>
  <c r="P91" i="7" s="1"/>
  <c r="P30" i="7"/>
  <c r="O16" i="8"/>
  <c r="P16" i="8" s="1"/>
  <c r="K16" i="8"/>
  <c r="K31" i="10"/>
  <c r="O31" i="10"/>
  <c r="P31" i="10" s="1"/>
  <c r="O61" i="7"/>
  <c r="P61" i="7" s="1"/>
  <c r="K154" i="5"/>
  <c r="K146" i="5"/>
  <c r="K118" i="5"/>
  <c r="K34" i="10"/>
  <c r="P32" i="6"/>
  <c r="P28" i="6"/>
  <c r="P110" i="7"/>
  <c r="P17" i="9"/>
  <c r="P70" i="10"/>
  <c r="P17" i="10"/>
  <c r="P33" i="10"/>
  <c r="P75" i="11"/>
  <c r="K27" i="6"/>
  <c r="O27" i="6"/>
  <c r="P27" i="6" s="1"/>
  <c r="K39" i="10"/>
  <c r="O39" i="10"/>
  <c r="P39" i="10" s="1"/>
  <c r="K32" i="5"/>
  <c r="K29" i="5"/>
  <c r="K41" i="4"/>
  <c r="K26" i="4"/>
  <c r="K60" i="4"/>
  <c r="P17" i="8"/>
  <c r="K99" i="5"/>
  <c r="K92" i="5"/>
  <c r="K89" i="5"/>
  <c r="K24" i="4"/>
  <c r="K106" i="5"/>
  <c r="K44" i="4"/>
  <c r="K37" i="11"/>
  <c r="P35" i="11"/>
  <c r="K74" i="7"/>
  <c r="K81" i="11"/>
  <c r="K74" i="4"/>
  <c r="K68" i="4"/>
  <c r="K52" i="4"/>
  <c r="K56" i="4"/>
  <c r="K55" i="4"/>
  <c r="K72" i="5"/>
  <c r="K69" i="5"/>
  <c r="K62" i="5"/>
  <c r="K59" i="5"/>
  <c r="K23" i="5"/>
  <c r="P24" i="7"/>
  <c r="N113" i="7"/>
  <c r="G19" i="2" s="1"/>
  <c r="L113" i="7"/>
  <c r="I19" i="2" s="1"/>
  <c r="N27" i="8"/>
  <c r="G20" i="2" s="1"/>
  <c r="L20" i="9"/>
  <c r="I21" i="2" s="1"/>
  <c r="P17" i="7"/>
  <c r="P21" i="7"/>
  <c r="P69" i="10"/>
  <c r="P53" i="10"/>
  <c r="P37" i="10"/>
  <c r="P21" i="10"/>
  <c r="K50" i="7"/>
  <c r="K77" i="11"/>
  <c r="P56" i="10"/>
  <c r="P84" i="10"/>
  <c r="L91" i="10"/>
  <c r="I22" i="2" s="1"/>
  <c r="P14" i="9"/>
  <c r="P19" i="11"/>
  <c r="P43" i="11"/>
  <c r="P18" i="6"/>
  <c r="P51" i="11"/>
  <c r="K16" i="9"/>
  <c r="K89" i="10"/>
  <c r="K82" i="7"/>
  <c r="K69" i="11"/>
  <c r="K29" i="11"/>
  <c r="K64" i="7"/>
  <c r="K36" i="7"/>
  <c r="P57" i="7"/>
  <c r="P43" i="10"/>
  <c r="K60" i="7"/>
  <c r="K59" i="4"/>
  <c r="K108" i="5"/>
  <c r="K107" i="5"/>
  <c r="K44" i="5"/>
  <c r="K41" i="5"/>
  <c r="K73" i="4"/>
  <c r="K93" i="5"/>
  <c r="K66" i="5"/>
  <c r="K63" i="5"/>
  <c r="K84" i="5"/>
  <c r="K81" i="5"/>
  <c r="K54" i="5"/>
  <c r="P31" i="6"/>
  <c r="P90" i="10"/>
  <c r="P78" i="10"/>
  <c r="P64" i="10"/>
  <c r="P48" i="10"/>
  <c r="O101" i="7"/>
  <c r="K31" i="6"/>
  <c r="K66" i="10"/>
  <c r="O66" i="10"/>
  <c r="P66" i="10" s="1"/>
  <c r="K50" i="10"/>
  <c r="O50" i="10"/>
  <c r="P50" i="10" s="1"/>
  <c r="K38" i="11"/>
  <c r="K33" i="11"/>
  <c r="K41" i="11"/>
  <c r="K156" i="5"/>
  <c r="K140" i="5"/>
  <c r="K126" i="5"/>
  <c r="K112" i="5"/>
  <c r="K103" i="5"/>
  <c r="K80" i="5"/>
  <c r="K77" i="5"/>
  <c r="K22" i="5"/>
  <c r="K19" i="5"/>
  <c r="K18" i="4"/>
  <c r="K64" i="4"/>
  <c r="K17" i="4"/>
  <c r="K32" i="4"/>
  <c r="K161" i="5"/>
  <c r="K153" i="5"/>
  <c r="K145" i="5"/>
  <c r="K137" i="5"/>
  <c r="K131" i="5"/>
  <c r="K117" i="5"/>
  <c r="K109" i="5"/>
  <c r="K98" i="5"/>
  <c r="K157" i="5"/>
  <c r="K149" i="5"/>
  <c r="K141" i="5"/>
  <c r="K135" i="5"/>
  <c r="K127" i="5"/>
  <c r="K121" i="5"/>
  <c r="K113" i="5"/>
  <c r="K67" i="5"/>
  <c r="K40" i="5"/>
  <c r="K37" i="5"/>
  <c r="O54" i="4"/>
  <c r="P54" i="4" s="1"/>
  <c r="K54" i="4"/>
  <c r="K38" i="4"/>
  <c r="K31" i="4"/>
  <c r="K20" i="4"/>
  <c r="K71" i="4"/>
  <c r="K42" i="4"/>
  <c r="K47" i="4"/>
  <c r="K105" i="5"/>
  <c r="P38" i="11"/>
  <c r="O19" i="8"/>
  <c r="K90" i="7"/>
  <c r="O86" i="10"/>
  <c r="P86" i="10" s="1"/>
  <c r="K86" i="10"/>
  <c r="K28" i="7"/>
  <c r="K76" i="11"/>
  <c r="K72" i="11"/>
  <c r="K65" i="11"/>
  <c r="K53" i="11"/>
  <c r="K45" i="11"/>
  <c r="K36" i="5"/>
  <c r="K33" i="5"/>
  <c r="K27" i="4"/>
  <c r="K34" i="4"/>
  <c r="K76" i="5"/>
  <c r="K73" i="5"/>
  <c r="K48" i="5"/>
  <c r="K45" i="5"/>
  <c r="K18" i="5"/>
  <c r="K15" i="5"/>
  <c r="K48" i="4"/>
  <c r="K160" i="5"/>
  <c r="K152" i="5"/>
  <c r="K144" i="5"/>
  <c r="K130" i="5"/>
  <c r="K124" i="5"/>
  <c r="K116" i="5"/>
  <c r="K88" i="5"/>
  <c r="K85" i="5"/>
  <c r="K58" i="5"/>
  <c r="K55" i="5"/>
  <c r="K28" i="5"/>
  <c r="K158" i="5"/>
  <c r="O158" i="5"/>
  <c r="P158" i="5" s="1"/>
  <c r="K150" i="5"/>
  <c r="O150" i="5"/>
  <c r="P150" i="5" s="1"/>
  <c r="K142" i="5"/>
  <c r="O142" i="5"/>
  <c r="P142" i="5" s="1"/>
  <c r="K136" i="5"/>
  <c r="O136" i="5"/>
  <c r="P136" i="5" s="1"/>
  <c r="K128" i="5"/>
  <c r="O128" i="5"/>
  <c r="P128" i="5" s="1"/>
  <c r="K122" i="5"/>
  <c r="O122" i="5"/>
  <c r="P122" i="5" s="1"/>
  <c r="K114" i="5"/>
  <c r="O114" i="5"/>
  <c r="N20" i="9"/>
  <c r="G21" i="2" s="1"/>
  <c r="P34" i="7"/>
  <c r="P22" i="10"/>
  <c r="P20" i="11"/>
  <c r="K72" i="10"/>
  <c r="O72" i="10"/>
  <c r="P72" i="10" s="1"/>
  <c r="K58" i="10"/>
  <c r="O58" i="10"/>
  <c r="P58" i="10" s="1"/>
  <c r="K42" i="10"/>
  <c r="O42" i="10"/>
  <c r="K98" i="7"/>
  <c r="K148" i="5"/>
  <c r="K134" i="5"/>
  <c r="K120" i="5"/>
  <c r="K49" i="5"/>
  <c r="O67" i="4"/>
  <c r="P67" i="4" s="1"/>
  <c r="K67" i="4"/>
  <c r="K62" i="4"/>
  <c r="O62" i="4"/>
  <c r="P62" i="4" s="1"/>
  <c r="K46" i="4"/>
  <c r="O46" i="4"/>
  <c r="P46" i="4" s="1"/>
  <c r="K37" i="4"/>
  <c r="K28" i="4"/>
  <c r="K23" i="4"/>
  <c r="K94" i="5"/>
  <c r="O87" i="10"/>
  <c r="P87" i="10" s="1"/>
  <c r="K87" i="10"/>
  <c r="O36" i="4"/>
  <c r="K36" i="4"/>
  <c r="K63" i="4"/>
  <c r="P19" i="9"/>
  <c r="K14" i="5"/>
  <c r="N91" i="10"/>
  <c r="G22" i="2" s="1"/>
  <c r="P27" i="7"/>
  <c r="P25" i="10"/>
  <c r="L27" i="8"/>
  <c r="I20" i="2" s="1"/>
  <c r="P44" i="10"/>
  <c r="P52" i="10"/>
  <c r="P60" i="10"/>
  <c r="P68" i="10"/>
  <c r="P74" i="10"/>
  <c r="P80" i="10"/>
  <c r="P88" i="10"/>
  <c r="P25" i="7"/>
  <c r="P45" i="7"/>
  <c r="P80" i="7"/>
  <c r="P16" i="7"/>
  <c r="P76" i="7"/>
  <c r="P28" i="10"/>
  <c r="P96" i="7"/>
  <c r="P106" i="7"/>
  <c r="P84" i="7"/>
  <c r="P52" i="7"/>
  <c r="P92" i="7"/>
  <c r="P62" i="7"/>
  <c r="P36" i="10"/>
  <c r="P20" i="10"/>
  <c r="P32" i="10"/>
  <c r="L86" i="11"/>
  <c r="I23" i="2" s="1"/>
  <c r="P100" i="7"/>
  <c r="P56" i="7"/>
  <c r="P20" i="7"/>
  <c r="P40" i="10"/>
  <c r="P24" i="10"/>
  <c r="P77" i="7"/>
  <c r="P88" i="7"/>
  <c r="P20" i="8"/>
  <c r="P48" i="7"/>
  <c r="P58" i="7"/>
  <c r="P24" i="8"/>
  <c r="P20" i="6"/>
  <c r="P26" i="7"/>
  <c r="P104" i="7"/>
  <c r="P14" i="11"/>
  <c r="M113" i="7"/>
  <c r="F19" i="2" s="1"/>
  <c r="P14" i="7"/>
  <c r="M20" i="9"/>
  <c r="F21" i="2" s="1"/>
  <c r="M35" i="6"/>
  <c r="F18" i="2" s="1"/>
  <c r="M164" i="5"/>
  <c r="F17" i="2" s="1"/>
  <c r="M75" i="4"/>
  <c r="F16" i="2" s="1"/>
  <c r="M91" i="10" l="1"/>
  <c r="F22" i="2" s="1"/>
  <c r="M27" i="8"/>
  <c r="F20" i="2" s="1"/>
  <c r="P19" i="10"/>
  <c r="P67" i="10"/>
  <c r="P73" i="10"/>
  <c r="P89" i="10"/>
  <c r="K73" i="11"/>
  <c r="K19" i="10"/>
  <c r="K21" i="11"/>
  <c r="P29" i="11"/>
  <c r="K73" i="10"/>
  <c r="K61" i="11"/>
  <c r="K49" i="11"/>
  <c r="K14" i="8"/>
  <c r="O17" i="11"/>
  <c r="P17" i="11" s="1"/>
  <c r="K17" i="11"/>
  <c r="M86" i="11"/>
  <c r="F23" i="2" s="1"/>
  <c r="P69" i="11"/>
  <c r="P73" i="11"/>
  <c r="K51" i="10"/>
  <c r="P33" i="11"/>
  <c r="P49" i="11"/>
  <c r="K35" i="10"/>
  <c r="P61" i="11"/>
  <c r="P15" i="11"/>
  <c r="O113" i="7"/>
  <c r="H19" i="2" s="1"/>
  <c r="P36" i="4"/>
  <c r="P75" i="4" s="1"/>
  <c r="E16" i="2" s="1"/>
  <c r="O75" i="4"/>
  <c r="H16" i="2" s="1"/>
  <c r="P42" i="10"/>
  <c r="O27" i="8"/>
  <c r="H20" i="2" s="1"/>
  <c r="P19" i="8"/>
  <c r="P27" i="8" s="1"/>
  <c r="N9" i="8" s="1"/>
  <c r="O35" i="6"/>
  <c r="H18" i="2" s="1"/>
  <c r="O164" i="5"/>
  <c r="H17" i="2" s="1"/>
  <c r="P114" i="5"/>
  <c r="P164" i="5" s="1"/>
  <c r="E17" i="2" s="1"/>
  <c r="P101" i="7"/>
  <c r="P113" i="7" s="1"/>
  <c r="E19" i="2" s="1"/>
  <c r="P35" i="6"/>
  <c r="N9" i="6" s="1"/>
  <c r="P91" i="10" l="1"/>
  <c r="E22" i="2" s="1"/>
  <c r="O91" i="10"/>
  <c r="H22" i="2" s="1"/>
  <c r="N9" i="4"/>
  <c r="O20" i="9"/>
  <c r="H21" i="2" s="1"/>
  <c r="O86" i="11"/>
  <c r="H23" i="2" s="1"/>
  <c r="P20" i="9"/>
  <c r="N9" i="9" s="1"/>
  <c r="E18" i="2"/>
  <c r="N9" i="5"/>
  <c r="P86" i="11"/>
  <c r="E23" i="2" s="1"/>
  <c r="N9" i="7"/>
  <c r="E20" i="2"/>
  <c r="N9" i="10" l="1"/>
  <c r="E21" i="2"/>
  <c r="N9" i="11"/>
  <c r="N57" i="3" l="1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50" i="3" l="1"/>
  <c r="O51" i="3"/>
  <c r="M52" i="3"/>
  <c r="O52" i="3"/>
  <c r="O15" i="3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53" i="3"/>
  <c r="M54" i="3"/>
  <c r="O54" i="3"/>
  <c r="M55" i="3"/>
  <c r="O42" i="3"/>
  <c r="O43" i="3"/>
  <c r="M44" i="3"/>
  <c r="O44" i="3"/>
  <c r="M45" i="3"/>
  <c r="O45" i="3"/>
  <c r="O56" i="3"/>
  <c r="O57" i="3"/>
  <c r="O46" i="3"/>
  <c r="O47" i="3"/>
  <c r="M48" i="3"/>
  <c r="O48" i="3"/>
  <c r="M49" i="3"/>
  <c r="O14" i="3"/>
  <c r="P14" i="3" s="1"/>
  <c r="M20" i="3"/>
  <c r="M24" i="3"/>
  <c r="P24" i="3" s="1"/>
  <c r="M28" i="3"/>
  <c r="M30" i="3"/>
  <c r="M34" i="3"/>
  <c r="M38" i="3"/>
  <c r="M42" i="3"/>
  <c r="M46" i="3"/>
  <c r="M50" i="3"/>
  <c r="M56" i="3"/>
  <c r="L58" i="3"/>
  <c r="M15" i="3"/>
  <c r="M17" i="3"/>
  <c r="M21" i="3"/>
  <c r="M25" i="3"/>
  <c r="M29" i="3"/>
  <c r="M31" i="3"/>
  <c r="M35" i="3"/>
  <c r="M39" i="3"/>
  <c r="M43" i="3"/>
  <c r="M47" i="3"/>
  <c r="M51" i="3"/>
  <c r="M53" i="3"/>
  <c r="M57" i="3"/>
  <c r="N58" i="3"/>
  <c r="P16" i="3" l="1"/>
  <c r="P51" i="3"/>
  <c r="P37" i="3"/>
  <c r="P19" i="3"/>
  <c r="P50" i="3"/>
  <c r="P38" i="3"/>
  <c r="P30" i="3"/>
  <c r="P28" i="3"/>
  <c r="P45" i="3"/>
  <c r="P34" i="3"/>
  <c r="P20" i="3"/>
  <c r="P40" i="3"/>
  <c r="P32" i="3"/>
  <c r="P26" i="3"/>
  <c r="P23" i="3"/>
  <c r="P18" i="3"/>
  <c r="P52" i="3"/>
  <c r="P29" i="3"/>
  <c r="K18" i="3"/>
  <c r="K37" i="3"/>
  <c r="P42" i="3"/>
  <c r="P54" i="3"/>
  <c r="P36" i="3"/>
  <c r="P33" i="3"/>
  <c r="P27" i="3"/>
  <c r="P22" i="3"/>
  <c r="P43" i="3"/>
  <c r="K26" i="3"/>
  <c r="P35" i="3"/>
  <c r="K23" i="3"/>
  <c r="P15" i="3"/>
  <c r="K32" i="3"/>
  <c r="P47" i="3"/>
  <c r="P53" i="3"/>
  <c r="P21" i="3"/>
  <c r="K52" i="3"/>
  <c r="K40" i="3"/>
  <c r="K48" i="3"/>
  <c r="P57" i="3"/>
  <c r="K33" i="3"/>
  <c r="K27" i="3"/>
  <c r="P39" i="3"/>
  <c r="P31" i="3"/>
  <c r="P25" i="3"/>
  <c r="P17" i="3"/>
  <c r="G15" i="2"/>
  <c r="K19" i="3"/>
  <c r="K16" i="3"/>
  <c r="K54" i="3"/>
  <c r="K44" i="3"/>
  <c r="K36" i="3"/>
  <c r="K22" i="3"/>
  <c r="P56" i="3"/>
  <c r="K53" i="3"/>
  <c r="K56" i="3"/>
  <c r="P44" i="3"/>
  <c r="K42" i="3"/>
  <c r="P46" i="3"/>
  <c r="P48" i="3"/>
  <c r="K45" i="3"/>
  <c r="K57" i="3"/>
  <c r="K43" i="3"/>
  <c r="K41" i="3"/>
  <c r="O41" i="3"/>
  <c r="P41" i="3" s="1"/>
  <c r="K46" i="3"/>
  <c r="K39" i="3"/>
  <c r="K35" i="3"/>
  <c r="K31" i="3"/>
  <c r="K29" i="3"/>
  <c r="K25" i="3"/>
  <c r="K21" i="3"/>
  <c r="K17" i="3"/>
  <c r="K15" i="3"/>
  <c r="K51" i="3"/>
  <c r="O49" i="3"/>
  <c r="P49" i="3" s="1"/>
  <c r="K49" i="3"/>
  <c r="K47" i="3"/>
  <c r="K55" i="3"/>
  <c r="O55" i="3"/>
  <c r="P55" i="3" s="1"/>
  <c r="K38" i="3"/>
  <c r="K34" i="3"/>
  <c r="K30" i="3"/>
  <c r="K28" i="3"/>
  <c r="K24" i="3"/>
  <c r="K20" i="3"/>
  <c r="K50" i="3"/>
  <c r="K14" i="3"/>
  <c r="I15" i="2"/>
  <c r="M58" i="3"/>
  <c r="P58" i="3" l="1"/>
  <c r="O58" i="3"/>
  <c r="F15" i="2"/>
  <c r="H15" i="2" l="1"/>
  <c r="N9" i="3"/>
  <c r="E15" i="2"/>
  <c r="A15" i="2" l="1"/>
  <c r="A19" i="2"/>
  <c r="A17" i="2"/>
  <c r="A16" i="2"/>
  <c r="A23" i="2"/>
  <c r="A20" i="2"/>
  <c r="A22" i="2"/>
  <c r="A18" i="2"/>
  <c r="A21" i="2"/>
  <c r="B15" i="2"/>
  <c r="D1" i="3"/>
  <c r="I24" i="2"/>
  <c r="H24" i="2"/>
  <c r="G24" i="2"/>
  <c r="F24" i="2"/>
  <c r="E24" i="2"/>
  <c r="E27" i="2" s="1"/>
  <c r="B16" i="2" l="1"/>
  <c r="D1" i="4"/>
  <c r="B18" i="2"/>
  <c r="D1" i="6"/>
  <c r="D1" i="10"/>
  <c r="B22" i="2"/>
  <c r="B17" i="2"/>
  <c r="D1" i="5"/>
  <c r="B19" i="2"/>
  <c r="D1" i="7"/>
  <c r="B20" i="2"/>
  <c r="D1" i="8"/>
  <c r="B21" i="2"/>
  <c r="D1" i="9"/>
  <c r="B23" i="2"/>
  <c r="D1" i="11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<sst xmlns="http://schemas.openxmlformats.org/spreadsheetml/2006/main" count="1407" uniqueCount="473">
  <si>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</si>
  <si>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</si>
  <si>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</si>
  <si>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</si>
  <si>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</si>
  <si>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</si>
  <si>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</si>
  <si>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</si>
  <si>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</si>
  <si>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</si>
  <si>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</si>
  <si>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</si>
  <si>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</si>
  <si>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</si>
  <si>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</si>
  <si>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</si>
  <si>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</si>
  <si>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</si>
  <si>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</si>
  <si>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</si>
  <si>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</si>
  <si>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</si>
  <si>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</si>
  <si>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</si>
  <si>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</si>
  <si>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</si>
  <si>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</si>
  <si>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</si>
  <si>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</si>
  <si>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</si>
  <si>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</si>
  <si>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</si>
  <si>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</si>
  <si>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</si>
  <si>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</si>
  <si>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</si>
  <si>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</si>
  <si>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</si>
  <si>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</si>
  <si>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</si>
  <si>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</si>
  <si>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</si>
  <si>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</si>
  <si>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</si>
  <si>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</si>
  <si>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</si>
  <si>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</si>
  <si>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</si>
  <si>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</si>
  <si>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</si>
  <si>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</si>
  <si>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</si>
  <si>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</si>
  <si>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</si>
  <si>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</si>
  <si>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Rīgas ielā 57, Jelgavā vienkāršotas fasādes atjaunošana</t>
  </si>
  <si>
    <t>Rīgas iela 57, Jelgava</t>
  </si>
  <si>
    <t>Tāme sastādīta  2021. gada tirgus cenās, pamatojoties uz projekta rasējumiem, Energoauditu un Pasūtītāja vēlmēm.</t>
  </si>
  <si>
    <t>Ieejas mezgla atjaunošana</t>
  </si>
  <si>
    <t>Demontāžas darbi</t>
  </si>
  <si>
    <t>Jumtiņa esošā seguma demontāža ieskaitot pieslēguma elementus</t>
  </si>
  <si>
    <t>m2</t>
  </si>
  <si>
    <t>Jumtiņa dzelzsbetona paneļu izdrupušo betonu nokalšana, atsegto stiegrojumu attīrīt no korozijas, apstrādāt ar pretkorozijas līdzekli un aizsegt ar remonta sastāvu</t>
  </si>
  <si>
    <t>Jumtiņa atjaunošana no apakšās</t>
  </si>
  <si>
    <t>Ieejas jumtiņa betona virsmas gruntēšana</t>
  </si>
  <si>
    <t>Jumtiņa virsmas no apakšas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</si>
  <si>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</si>
  <si>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</si>
  <si>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</si>
  <si>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</si>
  <si>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</si>
  <si>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</si>
  <si>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</si>
  <si>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</si>
  <si>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</si>
  <si>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</si>
  <si>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</si>
  <si>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</si>
  <si>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</si>
  <si>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Mitrumizturīga finiera lokšņu montāža slīpuma izveidei</t>
  </si>
  <si>
    <t>mitrumizturīga finiera loksne 12 mm (vai ekvivalents)</t>
  </si>
  <si>
    <t>stiprinājuma elementi</t>
  </si>
  <si>
    <t>Jumta seguma ieklāšana jumtiņam</t>
  </si>
  <si>
    <t>TEHNOELAST K-MS 170/4000 EPP uzkaus.ruber apakšklājs (TechnoNICOL vai ekvivalents)</t>
  </si>
  <si>
    <t>TEHNOELAST K-PS 170/5000 EKP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</si>
  <si>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</si>
  <si>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</si>
  <si>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</si>
  <si>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</si>
  <si>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palīgmateriāli</t>
  </si>
  <si>
    <t>Jumtiņa virsmas attīrīšana un sagatavošana, mazgāšana ar augstspiediena mazgātāju</t>
  </si>
  <si>
    <t>Jumtiņa virsmas gruntēšana ar Universal Primer 2K-4060 (0,2kg/m2), Microsealer-50 (kg/m2) (vai ekvivalents)</t>
  </si>
  <si>
    <t>Microsealer-50 (0,2kg/m2) (vai ekvivalents)</t>
  </si>
  <si>
    <t>Universal Primer 2K-4060 (0,2kg/m2) (vai ekvivalents)</t>
  </si>
  <si>
    <t>Savienojumu vietu, plaisu aizdare ar hermētiķi Hyperseal Expert  (vai ekvivalents)</t>
  </si>
  <si>
    <t>gab</t>
  </si>
  <si>
    <t>Jumtiņa virsmas pārklājums ar Hyperdesmo TEJA 1 slānis - 0.75kg/m2 (vai ekvivalents)</t>
  </si>
  <si>
    <t>Hyperdesmo TEJA (0,75kg/m2) (vai ekvivalents)</t>
  </si>
  <si>
    <t>Jumtiņa virsmas pārklājums ar Hyperdesmo GREY, 1 slānis - 0,75kg/m2 (vai ekvivalents)</t>
  </si>
  <si>
    <t>Hyperdesmo GREY (0,75kg/m2) (vai ekvivalents)</t>
  </si>
  <si>
    <t>Lietus ūdens tekņu un notekas izbūve jumtiņam</t>
  </si>
  <si>
    <t>skārds ar PE pārklājumu, apaļa šķērsgriezuma tekne un noteka D100 (vai ekvivalents)</t>
  </si>
  <si>
    <t>kompl.</t>
  </si>
  <si>
    <t>Ieejas lievenis</t>
  </si>
  <si>
    <t>Esošā lieveņa laukuma attīrīšana, nomazgāšana ar augstspiediena mazgātāju</t>
  </si>
  <si>
    <t>Esošā lieveņa laukuma remonts, virsmas līdzīnāšana</t>
  </si>
  <si>
    <t>Esošā lieveņa laukuma virsmai izveidot Hyperdesmo (vai ekvivalents) pārklājumu starp kārtām iestrādājot smalkās kvarca smilts pretslīdes klājuma izveidošanai</t>
  </si>
  <si>
    <t>Lieveņa tērauda elementu atjaunošana ieskaitot margu elementus</t>
  </si>
  <si>
    <t xml:space="preserve">Tiešās izmaksas kopā, t. sk. darba devēja sociālais nodoklis 23.59% </t>
  </si>
  <si>
    <t>Piezīme: virsizdevumos iekļauti papildu izmaksas, kuras saistītas ar būvlaukuma iekārtošanu, uzturēšanu, būvdarbu organizēšanu</t>
  </si>
  <si>
    <t>Daudzdzīvokļu dzīvojamās mājas vienkāršotas fasādes atjaunošana</t>
  </si>
  <si>
    <t>Jumta atjaunošana</t>
  </si>
  <si>
    <t>Tehnisko bēniņu attīrīšana no gružiem izlīdzinot esošo izdedžu klājumu</t>
  </si>
  <si>
    <t>Jumta lūkas demontāža</t>
  </si>
  <si>
    <t>Esošās lietus ūdens savakšanas piltuves demontāža</t>
  </si>
  <si>
    <t>Televīzijas antenu sakārtošana uz ēkas jumta un fasādes, pēc nepieicešamības demontējot tos</t>
  </si>
  <si>
    <t xml:space="preserve">Materiālu celšana uz un no ēkas </t>
  </si>
  <si>
    <t>obj.</t>
  </si>
  <si>
    <t>Parapeta atjaunošana</t>
  </si>
  <si>
    <t>Impregnēta koka brusa 50 x 80 mm montāža parapeta slīpuma izveidošanai,  solis līdz 500 mm,</t>
  </si>
  <si>
    <t>m3</t>
  </si>
  <si>
    <t>Mitrumizturīga finiera lokšņu apšuvums 9 mm parapetam</t>
  </si>
  <si>
    <t>mitrumizturīga finiera loksne 9 mm (vai ekvivalents)</t>
  </si>
  <si>
    <t>Parapeta papildus siltināšana ar 50 mm akmens vati, stiprinot to</t>
  </si>
  <si>
    <t>akmens vate (λd=0,036 W/m*K) 50mm (vai ekvivalents)</t>
  </si>
  <si>
    <t>Skārda elementu ieklāšana parapetam</t>
  </si>
  <si>
    <t>palīgmateriāli (silikons, mastika, skrūves)</t>
  </si>
  <si>
    <t>Jumta drošības barjera izbūve demontējot esošo</t>
  </si>
  <si>
    <t>Jumta seguma atjaunošana</t>
  </si>
  <si>
    <t>Jumta virsmas, ventilācijas kanālu, paneļu ārējās malas attīrīšana un sagatavošana, mazgāšana ar augstspiediena mazgātāju, betona elementu atjaunošana ar javu (vietām)</t>
  </si>
  <si>
    <t>Jumta virsmas, ventilācijas kanālu, paneļu ārējās malas gruntēšana ar Universal Primer 2K-4060 (0,2kg/m2), Microsealer-50 (kg/m2) (vai ekvivalents)</t>
  </si>
  <si>
    <t>Savienojumu vietu, plaisu aizdare ar hermētiķi Hyperseal Expert (vai ekvivalents)</t>
  </si>
  <si>
    <t>Jumta virsmas, ventilācijas kanālu, paneļu ārējās malas pārklājums ar Hyperdesmo TEJA 1 slānis - 0.75kg/m2 (vai ekvivalents)</t>
  </si>
  <si>
    <t>Jumta virsmas, ventilācijas kanālu, paneļu ārējās malas pārklājums ar Hyperdesmo GREY, 1 slānis - 0,75kg/m2 (vai ekvivalents)</t>
  </si>
  <si>
    <t>Pēdējā stāva pārseguma siltināšana</t>
  </si>
  <si>
    <t>Tvaika plēves ieklāšana zem siltumizolācijas kāpņu telpā</t>
  </si>
  <si>
    <t>tvaika plēve ELT-PEFOIL 200 (vai ekvivalents)</t>
  </si>
  <si>
    <t>Vieglā karkasa izbūve un siltumziolācijas ieklāšana</t>
  </si>
  <si>
    <t>reģipša metāla profili (vai ekvivalents)</t>
  </si>
  <si>
    <t>puscieta akmens vate (λd=0,036 W/m*K) 150mm  (vai ekvivalents)</t>
  </si>
  <si>
    <t>palīgmateriāli (skrūves u.c.)</t>
  </si>
  <si>
    <t>Reģipša plāksnes montāža</t>
  </si>
  <si>
    <t>reģipša plāksnes (GKB) (vai ekvivalents)</t>
  </si>
  <si>
    <t>Kāpņu telpas sienas siltināšana no bēniņu iekšpuses visā augstumā ar fasādes siltumizolācijas plātnēm b=150mmuz līmjavas kārtas, papildus stiprinot ar dībeļiem (ieskaitot virsmas sagatavošanu, gruntēšanu)</t>
  </si>
  <si>
    <t>akmens vate (λd=0,036 W/m*K) 150mm (vai ekvivalents)</t>
  </si>
  <si>
    <t>palīgmateriāli (dībeļi u.c.)</t>
  </si>
  <si>
    <t>Siltinājuma armēšana ar stikla šķiedras sietu</t>
  </si>
  <si>
    <t>Tvaika plēves ieklāšana zem siltumizolācijas bēniņu grīdai</t>
  </si>
  <si>
    <t>Koka siju karkasa izbūve laipām</t>
  </si>
  <si>
    <t>Tehniskajos bēniņos iebūvēt beramo akmens vati h=300mm</t>
  </si>
  <si>
    <t>beramā akmens vate 300 mm (λ=0,041 W/(mK) vai ekvivalents</t>
  </si>
  <si>
    <t>Bēniņos izbūvēt dēļu laipas virs siltumizolācijas (d=30mm)</t>
  </si>
  <si>
    <t>Dažādi darbi</t>
  </si>
  <si>
    <t>Jumta lūkas OMEGA STN (730x930mm) (vai ekvivalents) iebūve ieskaitot iekšējo apdari</t>
  </si>
  <si>
    <t>Lietus ūdens kanalizācijas piltuves ar pretgružu sietu uzstādīšana</t>
  </si>
  <si>
    <t>impregnēts kokmateriāls 50x80 mm (vai ekvivalents)</t>
  </si>
  <si>
    <t>kokmateriāls 50x150, 50x200 mm (vai ekvivalents)</t>
  </si>
  <si>
    <t>kokmateriāls 30x100 mm (vai ekvivalents)</t>
  </si>
  <si>
    <t>Siltināšanas un apdares darbi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</si>
  <si>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</si>
  <si>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</si>
  <si>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</si>
  <si>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</si>
  <si>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Esošās pagraba dzelzsbetona gaismas šahtas demontāža</t>
  </si>
  <si>
    <t>Lodžijas esošās norobežojošas konstrukcijas demontāža</t>
  </si>
  <si>
    <t>Esošās fasādes un ailas virsmas gruntēšana</t>
  </si>
  <si>
    <t>Esošās fasādes un ailas virsmas līdzināšana (pēc nepieciešamības)</t>
  </si>
  <si>
    <t>Esošās gāzes vada nobīde no fasādes</t>
  </si>
  <si>
    <t>Tranšejas rakšana grunts maiņai</t>
  </si>
  <si>
    <t>Esošā grunts iekraušana un izvēšana no objekta</t>
  </si>
  <si>
    <t>Būvgružu savākšana, utilizācija</t>
  </si>
  <si>
    <t>Mūrēšanas darbi</t>
  </si>
  <si>
    <t>Kāpņu telpā atvērumu aizmūrēšana ar gāzbetona blokiem 300mm</t>
  </si>
  <si>
    <t>gāzbetona bloki b=300mm (vai ekvivalents)</t>
  </si>
  <si>
    <t>gāzbetona līme (vai ekvivalents)</t>
  </si>
  <si>
    <t>armatūra A-III, ø 8mm (vai ekvivalents)</t>
  </si>
  <si>
    <t>Kāpņu telpā atvērumu aizmūrēšana ar gāzbetona blokiem 200mm</t>
  </si>
  <si>
    <t>gāzbetona bloki 200mm (vai ekvivalents)</t>
  </si>
  <si>
    <t>Kāpņu telpā atvērumu aizmūrēšana ar gāzbetona blokiem 150mm</t>
  </si>
  <si>
    <t>gāzbetona bloki 150mm (vai ekvivalents)</t>
  </si>
  <si>
    <t>Lodžijas norobežojošās sienas izbūve no gāzbetona blokiem 100mm biezumā saskaņā ar AR-22 un AR-23</t>
  </si>
  <si>
    <t>gāzbetona bloki b=100mm (vai ekvivalents)</t>
  </si>
  <si>
    <t>Pagraba logu ailas atvērumu samazināšana no gāzbetona blokiem 400mm biezumā saskaņā ar AR-20</t>
  </si>
  <si>
    <t>gāzbetona bloki b=400mm (vai ekvivalents)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</si>
  <si>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</si>
  <si>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</si>
  <si>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</si>
  <si>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(vai ekvivalents)</t>
  </si>
  <si>
    <t>līmjava Baumit BituFix 2K (Baumit vai ekvivalents)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</si>
  <si>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</si>
  <si>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</si>
  <si>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</si>
  <si>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</si>
  <si>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</si>
  <si>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</si>
  <si>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</si>
  <si>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un zem lodžijas virsmas siltināšana ar fasādes siltumizolācijas plātnēm b=150mm, ēkas kāpņu telpas ārsienu paneļus, kur paneļiem veidoti pabiezinājumi tos siltināt maksimāli iespējamā biezumā, bet ne mazāk kā 80mm, uz līmjavas kārtas, papildus stiprinot ar dībeļiem</t>
  </si>
  <si>
    <t>akmens vate (λd=0,036 W/m*K) ne mazāk kā 80mm (vai ekvivalents)</t>
  </si>
  <si>
    <t xml:space="preserve"> līmjava Baumit ProContact (Baumit vai ekvivalents)</t>
  </si>
  <si>
    <t>Ieejas mezgla sienas virsmas siltināšana ar fasādes siltumizolācijas plātnēm b=50mm uz līmjavas kārtas, papildus stiprinot ar dībeļiem</t>
  </si>
  <si>
    <t>Virs jumtiņa ~600mm augstumā ārsienas virsmas siltināšana ar fasādes siltumizolācijas plātnēm b=150mm uz līmjavas kārtas, papildus stiprinot ar dībeļiem</t>
  </si>
  <si>
    <t>putupolistirols (λd=0,036 W/m*K) 150mm (vai ekvivalents)</t>
  </si>
  <si>
    <t>EJOT profils 815 cokols plus vai ekvivalents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</si>
  <si>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</si>
  <si>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</si>
  <si>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</si>
  <si>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Nesiltināto virsmu apdare</t>
  </si>
  <si>
    <t>Lodžijas norobežojošās konstrukcijas virsmu (sienas un griestu) no iekšpuses, ieejas mezgla sienas un griestu virsmas armēšana ar stikla šķiedras sietu</t>
  </si>
  <si>
    <t>Dekoratīvā apmetumu iestrāde lodžijas norobežojošās konstrukcijas (sienas un griestu) virsmai no iekšpuses un ieejas mezgla sienas un griestu virsmai</t>
  </si>
  <si>
    <t>Logu un durvju aiļu malu apdare</t>
  </si>
  <si>
    <t>Logu un durvju aiļu malu siltināšana ar 30 mm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</si>
  <si>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</si>
  <si>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</si>
  <si>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</si>
  <si>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</si>
  <si>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</si>
  <si>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</si>
  <si>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</si>
  <si>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 xml:space="preserve">drenējoša smilts (filtrācijas koef.&gt;1m/dnn) (vai ekvivalents) </t>
  </si>
  <si>
    <t>Aizbērt tranšeju ap pamatiem ar dolomīta šķembām 150 mm biezumā, tās blīvējot</t>
  </si>
  <si>
    <t xml:space="preserve">dolomīta šķembas (fr.16-45 mm) 150 mm (vai ekvivalents) </t>
  </si>
  <si>
    <t>Aizbērt tranšeju ap pamatiem ar drenējoša smilts (filtrācijas koef.&gt;1m/dnn) 50 mm biezumā, tās blīvējot</t>
  </si>
  <si>
    <t xml:space="preserve">drenējoša smilts (filtrācijas koef.&gt;1m/dnn) 50 mm (vai ekvivalents) </t>
  </si>
  <si>
    <t>Bruģakmens apamales izveide</t>
  </si>
  <si>
    <t xml:space="preserve">bruģakmens 60 mm (vai ekvivalents) </t>
  </si>
  <si>
    <t>Betona ietvju apmales izbūve uz betons sagataves kārtas</t>
  </si>
  <si>
    <t xml:space="preserve">betons C8/10 (vai ekvivalents) </t>
  </si>
  <si>
    <t xml:space="preserve">betona ietvju apmale BR.100.20.8 (vai ekvivalents) </t>
  </si>
  <si>
    <t>Pagraba ventilācijas restes V1 (600x600mm) montāža</t>
  </si>
  <si>
    <t>Pagraba ventilācijas restes V2 (600x1050mm) montāža</t>
  </si>
  <si>
    <t>Ventilācijas restes V3 (150x150mm) montāža uz fasādes</t>
  </si>
  <si>
    <t>Ventilācijas restes V4 (350x1100mm) montāža bēniņos</t>
  </si>
  <si>
    <t>Atkritumu savākšanas telpas sienas daļu un griestu siltināšana ar fasādes siltumizolācijas plātnēm b=50mm uz līmjavas kārtas, papildus stiprinot ar dībeļiem</t>
  </si>
  <si>
    <t>Atkritumu savākšanas telpas sienas daļu un griestu siltinājuma armēšana ar stikla šķiedras sietu</t>
  </si>
  <si>
    <t>Iesegt ar dekoratīvo skārdu ārējās palodzes</t>
  </si>
  <si>
    <t>Nestiklotās un aukstās lodžijas esošās grīdas virsmas attīrīšana</t>
  </si>
  <si>
    <t>Nestiklotās un aukstās lodžijas grīdas virsmas līdzīnāšana, virsmas remonts</t>
  </si>
  <si>
    <t>Nestiklotās un aukstās lodžijas grīdas virsmai izveidot hidroizolācijas Hyperdesmo (vai ekvivalents) pārklājumu</t>
  </si>
  <si>
    <t>Iesegt ar dekoratīvo skārdu lodžijas norobežojošas konstrukcijas augšējo daļu un izbūvēt lāseni saskaņā ar AR-23</t>
  </si>
  <si>
    <t>Mūrētas virsmas apdare no iekšpuses pagrabā</t>
  </si>
  <si>
    <t>Mūrētas virsmas apdare no iekšpuses lodžijās</t>
  </si>
  <si>
    <t>Esošās evakuācijas kāpnes, kas izbūvētas lodžijās no 5-9 stāvam paredz attīrīt no korozijas un krāsot</t>
  </si>
  <si>
    <t>Esošās evakuācijas durvis, kas izbūvētas lodžiju starpsienās no 6-9 stāvam paredz atjaunot</t>
  </si>
  <si>
    <t>Fasādes sakārtošana (karoga kāta turētāja, mājas Nr. u.c.)</t>
  </si>
  <si>
    <t>Elektroinstalācijas pagaidu pārnešana</t>
  </si>
  <si>
    <t>Esošo šķunīšu augšējo daļu nozagēšana un nostiprināšana pagrabā</t>
  </si>
  <si>
    <t>Pagraba siltināšana</t>
  </si>
  <si>
    <t>Esošās pagraba griestu virsmas gruntēšana</t>
  </si>
  <si>
    <t>Siltumizolācijas pielīmēšana pagraba pārsegumam</t>
  </si>
  <si>
    <t>putupolistirols (λd=0,037 W/m*K) 100mm vai ekvivalents</t>
  </si>
  <si>
    <t>Siltumizolācijas pielīmēšana pagraba sienām</t>
  </si>
  <si>
    <t>Pagraba griestu atjaunošanas darbi</t>
  </si>
  <si>
    <t>Esošo koka logu demontāža dzīvokļos</t>
  </si>
  <si>
    <t>Esošo koka lodžijas logu bloku demontāža dzīvokļos</t>
  </si>
  <si>
    <t>Esošo lodžijas aizstiklojumu/ restes demontāža</t>
  </si>
  <si>
    <t xml:space="preserve">Esošo koka logu demontāža koplietošanas telpās </t>
  </si>
  <si>
    <t>Stikla bloku demontāža koplietošanas telpās</t>
  </si>
  <si>
    <t>Esošo pagraba/bēniņu logu/restes, aizšuvumu demontāža</t>
  </si>
  <si>
    <t>Skārda palodžu elementu demontāža visai ēkai</t>
  </si>
  <si>
    <t>Esošā atkrituma telpas ārdurvju demontāža</t>
  </si>
  <si>
    <t>Esošā pagraba ārdurvju demontāža</t>
  </si>
  <si>
    <t>Esošā bēniņu durvju demontāža</t>
  </si>
  <si>
    <t>Esošā vējtvera durvju demontāža</t>
  </si>
  <si>
    <t>Logu montāža kāpņu telpās</t>
  </si>
  <si>
    <t>PVC logu bloku montāža kāpņu telpā veramus, atgāžamus</t>
  </si>
  <si>
    <t>gb</t>
  </si>
  <si>
    <t>PVC konstrukcijas logi L-3 (900x900) U=1,2 W/(m²K) (vai ekvivalents)</t>
  </si>
  <si>
    <t>stiprinājuma elementi (silikons, skrūves)</t>
  </si>
  <si>
    <t>blīvējuma materiāli (celtniecības putas)</t>
  </si>
  <si>
    <t>Sānu virsmu apdare ap logiem no iekšpuses</t>
  </si>
  <si>
    <t>ģipšk/loksne GKB 12.5 mm (vai ekvivalents)</t>
  </si>
  <si>
    <t>līme ģipškartonam KNAUF Perflix (vai ekvivalents)</t>
  </si>
  <si>
    <t>Sakret LH Universālā špakteļtepe (vai ekvivalents)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</si>
  <si>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</si>
  <si>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</si>
  <si>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</si>
  <si>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</si>
  <si>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</si>
  <si>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PVC konstrukcijas logi L-1 (1420x1420) U=1,2 W/(m²K) (vai ekvivalents)</t>
  </si>
  <si>
    <t>PVC konstrukcijas logi L-2 (2130x1420) U=1,2 W/(m²K) (vai ekvivalents)</t>
  </si>
  <si>
    <t>PVC lodžijas logu bloku montāža dzīvokļos veramus, atgāžamus, saglabājot rūtojumu</t>
  </si>
  <si>
    <t>PVC konstrukcijas logi L-4, L-5 (750x1420, 650x2150) U=1,2 W/(m²K) (vai ekvivalents)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</si>
  <si>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</si>
  <si>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</si>
  <si>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</si>
  <si>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līme ģipškartonam KNAUF Perflix vai ekvivalents</t>
  </si>
  <si>
    <t>Sakret LH Universālā špakteļtepe vai ekvivalents</t>
  </si>
  <si>
    <t>Logu montāža lodžijās</t>
  </si>
  <si>
    <t>Impregnēta koka brusa 100x150mm montāža lodžijas logu stiprināšanai</t>
  </si>
  <si>
    <t>impregnēts kokmateriāls 100x150mm (vai ekvivalents)</t>
  </si>
  <si>
    <t>PVC logu bloku montāža lodžijās veramus, atgāžamus</t>
  </si>
  <si>
    <t>PVC konstrukcijas logi L-6 (3040x1400) U=1,2 W/(m²K) (vai ekvivalents)</t>
  </si>
  <si>
    <t>PVC konstrukcijas logi L-7 (3020x1400) U=1,2 W/(m²K) (vai ekvivalents)</t>
  </si>
  <si>
    <t>PVC konstrukcijas logi L-8 (2890x1400) U=1,2 W/(m²K) (vai ekvivalents)</t>
  </si>
  <si>
    <t>Logu aplodas montāža no iekšpuses</t>
  </si>
  <si>
    <t>PVC aplodas (vai ekvivalents)</t>
  </si>
  <si>
    <t>stiprinājuma elemetni (silikons, skrūves)</t>
  </si>
  <si>
    <t>Durvju atjaunošana</t>
  </si>
  <si>
    <t>Jauno tērauda konstrukcijas vējtvera durvju montāža ieskaitot atduras ierīkošanu</t>
  </si>
  <si>
    <t>tērauda konstrukcijas durvis D4 (1300x2100) U≤1.8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</si>
  <si>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</si>
  <si>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</si>
  <si>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</si>
  <si>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</si>
  <si>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</si>
  <si>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</si>
  <si>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</si>
  <si>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ārdurvju montāža ieejas pagraba un atkrituma savakšanas telpās ieskaitot atduras ierīkošanu</t>
  </si>
  <si>
    <t>tērauda konstrukcijas durvis D5 (900x2100) ar ventilācijas resti (vai ekvivalents)</t>
  </si>
  <si>
    <t>tērauda konstrukcijas durvis D6 (1150x2100) ar ventilācijas resti (vai ekvivalents)</t>
  </si>
  <si>
    <t>Jauno tērauda konstrukcijas durvju montāža bēniņos ieskaitot atduras ierīkošanu</t>
  </si>
  <si>
    <t>tērauda konstrukcijas durvis D7 (900x2100) EI30 U≤1.8 W/(m2*K) (vai ekvivalents)</t>
  </si>
  <si>
    <t>Jauno PVC konstrukcijas iekšduvju montāža kāpņu telpā ieskaitot atduras ierīkošanu</t>
  </si>
  <si>
    <t>PVC konstrukcijas durvis D2 (1250x2100) (pirms veikt pasūtījumu durvju toni saskaņot ar Pasūtītāju)</t>
  </si>
  <si>
    <t>Esošās tērauda konstrukcijas ārdurvju D1 un D3 krāsas virsmas atjaunošana</t>
  </si>
  <si>
    <t>Jauno logu un durvju tvaika barjera lentas montāža no iekšpuses un pretvēja barjera lentas montāža no ārpuses (paredzēt tikai lodžijām siltajās telpās)</t>
  </si>
  <si>
    <t>tvaika barjera lentas</t>
  </si>
  <si>
    <t>pretvēja barjera lentas</t>
  </si>
  <si>
    <t>Esošo logu pretvēja barjera lentas montāža no ārpuses</t>
  </si>
  <si>
    <t>Logu un durvju maiņa</t>
  </si>
  <si>
    <t>Iekšējie apdares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</si>
  <si>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</si>
  <si>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</si>
  <si>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</si>
  <si>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</si>
  <si>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</si>
  <si>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</si>
  <si>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</si>
  <si>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</si>
  <si>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</si>
  <si>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Ventilācijas atjaunošanas darbi</t>
  </si>
  <si>
    <t>Esošo ventilācijas dzelzsbetona jumteņu demontāža</t>
  </si>
  <si>
    <t>Ventilācijas izbūve</t>
  </si>
  <si>
    <t>Dabīgās ventilācijas kanālu tīrīšana, un vilkmes pārbaude ar atzinumu</t>
  </si>
  <si>
    <t>Dabīgās ventilācijas izvadu aprīkošana ar pasīvās ventilācijas deflektoriem</t>
  </si>
  <si>
    <t>Dabīgās ventilācijas pieplūdes sistēmas VENTSYS uzstādīšana dzīvokļos (vai ekvivalents)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</si>
  <si>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</si>
  <si>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</si>
  <si>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</si>
  <si>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</si>
  <si>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PPR caurule ar šķiedru ūdenim 20x2.8 (vai ekvivalents)</t>
  </si>
  <si>
    <t>PPR caurule ar šķiedru ūdenim 25x3.5 (vai ekvivalents)</t>
  </si>
  <si>
    <t>PPR caurule ar šķiedru ūdenim 32x3.6 (vai ekvivalents)</t>
  </si>
  <si>
    <t>PPR caurule ar šķiedru ūdenim 40x4.5 (vai ekvivalents)</t>
  </si>
  <si>
    <t>PPR caurule ar šķiedru ūdenim 50x5.6 (vai ekvivalents)</t>
  </si>
  <si>
    <t>PPR caurule ar šķiedru ūdenim 63x7.1 (vai ekvivalents)</t>
  </si>
  <si>
    <t>PPR pāreja 25/20 (vai ekvivalents)</t>
  </si>
  <si>
    <t>PPR pāreja 32/20 (vai ekvivalents)</t>
  </si>
  <si>
    <t>PPR pāreja 32/25 (vai ekvivalents)</t>
  </si>
  <si>
    <t>PPR pāreja 40/32 (vai ekvivalents)</t>
  </si>
  <si>
    <t>PPR pāreja 50/25 (vai ekvivalents)</t>
  </si>
  <si>
    <t>PPR pāreja 50/32 (vai ekvivalents)</t>
  </si>
  <si>
    <t>PPR pāreja 50/40 (vai ekvivalents)</t>
  </si>
  <si>
    <t>Lodveida ventilis t=110˚; P=8 bar, Dn15 (vai ekvivalents)</t>
  </si>
  <si>
    <t>Lodveida ventilis t=110˚; P=8 bar, Dn20 (vai ekvivalents)</t>
  </si>
  <si>
    <t>Lodveida ventilis t=110˚; P=8 bar, Dn25 (vai ekvivalents)</t>
  </si>
  <si>
    <t>Lodveida ventilis t=110˚; P=8 bar, Dn40 (vai ekvivalents)</t>
  </si>
  <si>
    <t>Lodveida ventilis t=110˚; P=8 bar, Dn50 (vai ekvivalents)</t>
  </si>
  <si>
    <t>Balansēšanas ventilis t=110˚; P=8 bar, Dn20 (vai ekvivalents)</t>
  </si>
  <si>
    <t>Izlaides ventilis ar gala vāku, Dn15 (vai ekvivalents)</t>
  </si>
  <si>
    <t>Kaučuka izolācija - pretkondensāta aukstam ūdenim 22/9mm K-FLEX EC (vai ekvivalents)</t>
  </si>
  <si>
    <t>Kaučuka izolācija 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</si>
  <si>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</si>
  <si>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</si>
  <si>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</si>
  <si>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64/9mm K-FLEX EC (vai ekvivalents)</t>
  </si>
  <si>
    <t>Akmensvates izolācijas čaula, ar alum. atstarojošo slāni; b=50mm,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</si>
  <si>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</si>
  <si>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</si>
  <si>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</si>
  <si>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Akmensvates izolācijas čaula, ar alum. atstarojošo slāni; b=50mm PAROC Hvac Section AluCoat T 54/50 (λD=0,045 W/m*K) (vai ekvivalents)</t>
  </si>
  <si>
    <t>Pievienojums ūdens ievadam</t>
  </si>
  <si>
    <t>Armatūra un veidgabali (vai ekvivalents)</t>
  </si>
  <si>
    <t>Dvieļu žāvētājs U veida D25-700-500 (vai ekvivalents)</t>
  </si>
  <si>
    <t>Sadzīves kanalizācijas sistēma K1</t>
  </si>
  <si>
    <t>Kanalizācijas caurule PP DN110 (vai ekvivalents)</t>
  </si>
  <si>
    <t>Līkums PP DN110 (vai ekvivalents)</t>
  </si>
  <si>
    <t>Trejgabals PP 110/110 (vai ekvivalents)</t>
  </si>
  <si>
    <t>Revīzija PP DN110 (vai ekvivalents)</t>
  </si>
  <si>
    <t>Alucoat izolācija trokšņa slāpēšanai PAROC 110/30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</si>
  <si>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</si>
  <si>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</si>
  <si>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</si>
  <si>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</si>
  <si>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</si>
  <si>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</si>
  <si>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</si>
  <si>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</si>
  <si>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</si>
  <si>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</si>
  <si>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</si>
  <si>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</si>
  <si>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</si>
  <si>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palaišana</t>
  </si>
  <si>
    <t>obj</t>
  </si>
  <si>
    <t>Armatūras marķēšana</t>
  </si>
  <si>
    <t>Izpildshēmas sagatavošana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</si>
  <si>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</si>
  <si>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</si>
  <si>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32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</si>
  <si>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</si>
  <si>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</si>
  <si>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</si>
  <si>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</si>
  <si>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</si>
  <si>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</si>
  <si>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</si>
  <si>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</si>
  <si>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</si>
  <si>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</si>
  <si>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</si>
  <si>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</si>
  <si>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</si>
  <si>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</si>
  <si>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63/63/20 (vai ekvivalents)</t>
    </r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</si>
  <si>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</si>
  <si>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</si>
  <si>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</si>
  <si>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</si>
  <si>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</si>
  <si>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</si>
  <si>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</si>
  <si>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presējama  caurule - apkurei,  Dn42 (vai ekvivalents)</t>
  </si>
  <si>
    <t>Tērauda presējama  caurule - apkurei,  Dn54 (vai ekvivalents)</t>
  </si>
  <si>
    <t>Tērauda presējams līkums 90, Dn15 (vai ekvivalents)</t>
  </si>
  <si>
    <t>Tērauda presējams līkums 90, Dn22 (vai ekvivalents)</t>
  </si>
  <si>
    <t>Tērauda presējams līkums 90, Dn28 (vai ekvivalents)</t>
  </si>
  <si>
    <t>Tērauda presējams līkums 90, Dn35 (vai ekvivalents)</t>
  </si>
  <si>
    <t>Tērauda presējams T-gabals, Dn 15/15 (vai ekvivalents)</t>
  </si>
  <si>
    <t>Tērauda presējams T-gabals, Dn 18/18/15 (vai ekvivalents)</t>
  </si>
  <si>
    <t>Tērauda presējams T-gabals, Dn 18/18 (vai ekvivalents)</t>
  </si>
  <si>
    <t>Tērauda presējams T-gabals, Dn 22/22/15 (vai ekvivalents)</t>
  </si>
  <si>
    <t>Tērauda presējams T-gabals, Dn 22/22 (vai ekvivalents)</t>
  </si>
  <si>
    <t>Tērauda presējams T-gabals, Dn 28/28/18 (vai ekvivalents)</t>
  </si>
  <si>
    <t>Tērauda presējams T-gabals, Dn 28/28/22 (vai ekvivalents)</t>
  </si>
  <si>
    <t>Tērauda presējams T-gabals, Dn 28/28/42 (vai ekvivalents)</t>
  </si>
  <si>
    <t>Tērauda presējams T-gabals, Dn 35/35/18 (vai ekvivalents)</t>
  </si>
  <si>
    <t>Tērauda presējams T-gabals, Dn 35/35/22 (vai ekvivalents)</t>
  </si>
  <si>
    <t>Tērauda presējams T-gabals, Dn 35/35/42 (vai ekvivalents)</t>
  </si>
  <si>
    <t>Tērauda presējams T-gabals, Dn 42/42/54 (vai ekvivalents)</t>
  </si>
  <si>
    <t>Tērauda presējams T-gabals, Dn 54/54/15 (vai ekvivalents)</t>
  </si>
  <si>
    <t>Tērauda presējama pāreja Dn 18/15 (vai ekvivalents)</t>
  </si>
  <si>
    <t>Tērauda presējama pāreja Dn 22/15 (vai ekvivalents)</t>
  </si>
  <si>
    <t>Tērauda presējama pāreja Dn 22/18 (vai ekvivalents)</t>
  </si>
  <si>
    <t>Tērauda presējama pāreja Dn 28/22 (vai ekvivalents)</t>
  </si>
  <si>
    <t>Tērauda presējama pāreja Dn 35/28 (vai ekvivalents)</t>
  </si>
  <si>
    <t>Tērauda radiators Purmo Compact C11-400-1000 ar sienas stiprinājumiem un atgaisotāju (vai ekvivalents)</t>
  </si>
  <si>
    <t>Tērauda radiators Purmo Compact C11-400-1200 ar sienas stiprinājumiem un atgaisotāju (vai ekvivalents)</t>
  </si>
  <si>
    <t>Tērauda radiators Purmo Compact C11-400-700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</si>
  <si>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</si>
  <si>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</si>
  <si>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C22-400-600 ar sienas stiprinājumiem un atgaisotāju (vai ekvivalents)</t>
  </si>
  <si>
    <t>Tērauda radiators Purmo Compact C22-400-700 ar sienas stiprinājumiem un atgaisotāju (vai ekvivalents)</t>
  </si>
  <si>
    <t>Tērauda radiators Purmo Compact C22-400-800 ar sienas stiprinājumiem un atgaisotāju (vai ekvivalents)</t>
  </si>
  <si>
    <t>Radiatora termogalva ar vārstu komplekts Danfos RA-DV Dn15, RA 2000 ar tempratūras ierobežojumu +16 °C (vai ekvivalents)</t>
  </si>
  <si>
    <t>Radiatora noslēgvārsts ar priekšiestādījumu RLV Dn15 Danfos (vai ekvivalents)</t>
  </si>
  <si>
    <t>Balansēšanas ventilis t=110˚; P=8 bar, Dn40 (vai ekvivalents)</t>
  </si>
  <si>
    <t>Automātiskais atgaisotājs ar noslēgventili t=110˚; P=8 bar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</si>
  <si>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</si>
  <si>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</si>
  <si>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Siltumizolācijas fasondaļas</t>
  </si>
  <si>
    <t>PVC pārklājums</t>
  </si>
  <si>
    <t>Montāžas komplekts ieskaitot ugunsdrošības risinājumus</t>
  </si>
  <si>
    <t>Apkures hidrauliskās pārbaude un sistēmas skalošana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</si>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</sst>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8" fillId="0" borderId="0" xfId="0" applyFont="1"/>
    <xf numFmtId="165" fontId="9" fillId="0" borderId="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wrapText="1"/>
    </xf>
    <xf numFmtId="164" fontId="9" fillId="0" borderId="29" xfId="0" applyNumberFormat="1" applyFont="1" applyBorder="1" applyAlignment="1">
      <alignment vertical="top" wrapText="1"/>
    </xf>
    <xf numFmtId="164" fontId="7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164" fontId="10" fillId="0" borderId="46" xfId="0" applyNumberFormat="1" applyFont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right" vertical="top" wrapText="1"/>
    </xf>
    <xf numFmtId="164" fontId="1" fillId="0" borderId="29" xfId="0" applyNumberFormat="1" applyFont="1" applyFill="1" applyBorder="1" applyAlignment="1">
      <alignment horizontal="center" vertical="center" wrapText="1"/>
    </xf>
    <xf numFmtId="164" fontId="10" fillId="0" borderId="46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Fill="1" applyBorder="1" applyAlignment="1">
      <alignment vertical="top" wrapText="1"/>
    </xf>
    <xf numFmtId="164" fontId="9" fillId="0" borderId="29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34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</cellXfs>
  <cellStyles count="5">
    <cellStyle name="Comma 2" xfId="4" xr:uid="{039A324F-A6A7-4CD7-8C80-88EDDE633514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6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C37" sqref="C37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0" t="s">
        <v>1</v>
      </c>
      <c r="C4" s="110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1" t="s">
        <v>3</v>
      </c>
      <c r="C8" s="111"/>
    </row>
    <row r="11" spans="1:3" x14ac:dyDescent="0.2">
      <c r="B11" s="2" t="s">
        <v>4</v>
      </c>
    </row>
    <row r="12" spans="1:3" x14ac:dyDescent="0.2">
      <c r="B12" s="86" t="s">
        <v>52</v>
      </c>
    </row>
    <row r="13" spans="1:3" ht="20.399999999999999" x14ac:dyDescent="0.2">
      <c r="A13" s="4" t="s">
        <v>5</v>
      </c>
      <c r="B13" s="79" t="s">
        <v>110</v>
      </c>
      <c r="C13" s="79"/>
    </row>
    <row r="14" spans="1:3" ht="20.399999999999999" x14ac:dyDescent="0.2">
      <c r="A14" s="4" t="s">
        <v>6</v>
      </c>
      <c r="B14" s="79" t="s">
        <v>55</v>
      </c>
      <c r="C14" s="79"/>
    </row>
    <row r="15" spans="1:3" x14ac:dyDescent="0.2">
      <c r="A15" s="4" t="s">
        <v>7</v>
      </c>
      <c r="B15" s="78" t="s">
        <v>56</v>
      </c>
      <c r="C15" s="78"/>
    </row>
    <row r="16" spans="1:3" x14ac:dyDescent="0.2">
      <c r="A16" s="4" t="s">
        <v>8</v>
      </c>
      <c r="B16" s="77"/>
      <c r="C16" s="77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1">
        <v>1</v>
      </c>
      <c r="B19" s="95" t="s">
        <v>55</v>
      </c>
      <c r="C19" s="9">
        <f>'Kops a'!E28</f>
        <v>0</v>
      </c>
    </row>
    <row r="20" spans="1:3" x14ac:dyDescent="0.2">
      <c r="A20" s="82"/>
      <c r="B20" s="83"/>
      <c r="C20" s="10"/>
    </row>
    <row r="21" spans="1:3" x14ac:dyDescent="0.2">
      <c r="A21" s="84"/>
      <c r="B21" s="8"/>
      <c r="C21" s="10"/>
    </row>
    <row r="22" spans="1:3" x14ac:dyDescent="0.2">
      <c r="A22" s="84"/>
      <c r="B22" s="8"/>
      <c r="C22" s="10"/>
    </row>
    <row r="23" spans="1:3" x14ac:dyDescent="0.2">
      <c r="A23" s="84"/>
      <c r="B23" s="8"/>
      <c r="C23" s="10"/>
    </row>
    <row r="24" spans="1:3" x14ac:dyDescent="0.2">
      <c r="A24" s="84"/>
      <c r="B24" s="8"/>
      <c r="C24" s="10"/>
    </row>
    <row r="25" spans="1:3" ht="10.8" thickBot="1" x14ac:dyDescent="0.25">
      <c r="A25" s="85"/>
      <c r="B25" s="53"/>
      <c r="C25" s="54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12" t="s">
        <v>13</v>
      </c>
      <c r="B28" s="113"/>
      <c r="C28" s="16">
        <f>ROUND(C26*21%,2)</f>
        <v>0</v>
      </c>
    </row>
    <row r="31" spans="1:3" x14ac:dyDescent="0.2">
      <c r="A31" s="1" t="s">
        <v>14</v>
      </c>
      <c r="B31" s="114"/>
      <c r="C31" s="114"/>
    </row>
    <row r="32" spans="1:3" x14ac:dyDescent="0.2">
      <c r="B32" s="109" t="s">
        <v>15</v>
      </c>
      <c r="C32" s="109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472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3" priority="9" operator="equal">
      <formula>0</formula>
    </cfRule>
  </conditionalFormatting>
  <conditionalFormatting sqref="B13:B16">
    <cfRule type="cellIs" dxfId="162" priority="8" operator="equal">
      <formula>0</formula>
    </cfRule>
  </conditionalFormatting>
  <conditionalFormatting sqref="B19">
    <cfRule type="cellIs" dxfId="161" priority="7" operator="equal">
      <formula>0</formula>
    </cfRule>
  </conditionalFormatting>
  <conditionalFormatting sqref="B34">
    <cfRule type="cellIs" dxfId="160" priority="5" operator="equal">
      <formula>0</formula>
    </cfRule>
  </conditionalFormatting>
  <conditionalFormatting sqref="B31:C31">
    <cfRule type="cellIs" dxfId="159" priority="3" operator="equal">
      <formula>0</formula>
    </cfRule>
  </conditionalFormatting>
  <conditionalFormatting sqref="A19">
    <cfRule type="cellIs" dxfId="158" priority="2" operator="equal">
      <formula>0</formula>
    </cfRule>
  </conditionalFormatting>
  <conditionalFormatting sqref="A36">
    <cfRule type="containsText" dxfId="15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03"/>
  <sheetViews>
    <sheetView topLeftCell="A54" workbookViewId="0">
      <selection activeCell="I86" sqref="I8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336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P91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A97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337</v>
      </c>
      <c r="D15" s="25" t="s">
        <v>70</v>
      </c>
      <c r="E15" s="103">
        <v>1</v>
      </c>
      <c r="F15" s="67"/>
      <c r="G15" s="64"/>
      <c r="H15" s="48">
        <f t="shared" ref="H15:H78" si="0">ROUND(F15*G15,2)</f>
        <v>0</v>
      </c>
      <c r="I15" s="64"/>
      <c r="J15" s="64"/>
      <c r="K15" s="49">
        <f t="shared" ref="K15:K74" si="1">SUM(H15:J15)</f>
        <v>0</v>
      </c>
      <c r="L15" s="50">
        <f t="shared" ref="L15:L74" si="2">ROUND(E15*F15,2)</f>
        <v>0</v>
      </c>
      <c r="M15" s="48">
        <f t="shared" ref="M15:M74" si="3">ROUND(H15*E15,2)</f>
        <v>0</v>
      </c>
      <c r="N15" s="48">
        <f t="shared" ref="N15:N74" si="4">ROUND(I15*E15,2)</f>
        <v>0</v>
      </c>
      <c r="O15" s="48">
        <f t="shared" ref="O15:O74" si="5">ROUND(J15*E15,2)</f>
        <v>0</v>
      </c>
      <c r="P15" s="49">
        <f t="shared" ref="P15:P74" si="6">SUM(M15:O15)</f>
        <v>0</v>
      </c>
    </row>
    <row r="16" spans="1:16" x14ac:dyDescent="0.2">
      <c r="A16" s="39">
        <v>2</v>
      </c>
      <c r="B16" s="40"/>
      <c r="C16" s="100" t="s">
        <v>338</v>
      </c>
      <c r="D16" s="25" t="s">
        <v>70</v>
      </c>
      <c r="E16" s="103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339</v>
      </c>
      <c r="D17" s="25"/>
      <c r="E17" s="103"/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9">
        <v>1</v>
      </c>
      <c r="B18" s="40"/>
      <c r="C18" s="100" t="s">
        <v>340</v>
      </c>
      <c r="D18" s="25" t="s">
        <v>87</v>
      </c>
      <c r="E18" s="103">
        <v>405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9">
        <v>2</v>
      </c>
      <c r="B19" s="40"/>
      <c r="C19" s="100" t="s">
        <v>341</v>
      </c>
      <c r="D19" s="25" t="s">
        <v>87</v>
      </c>
      <c r="E19" s="103">
        <v>155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9">
        <v>3</v>
      </c>
      <c r="B20" s="40"/>
      <c r="C20" s="100" t="s">
        <v>342</v>
      </c>
      <c r="D20" s="25" t="s">
        <v>87</v>
      </c>
      <c r="E20" s="103">
        <v>255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9">
        <v>4</v>
      </c>
      <c r="B21" s="40"/>
      <c r="C21" s="100" t="s">
        <v>343</v>
      </c>
      <c r="D21" s="25" t="s">
        <v>87</v>
      </c>
      <c r="E21" s="103">
        <v>11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9">
        <v>5</v>
      </c>
      <c r="B22" s="40"/>
      <c r="C22" s="100" t="s">
        <v>344</v>
      </c>
      <c r="D22" s="25" t="s">
        <v>87</v>
      </c>
      <c r="E22" s="103">
        <v>21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9">
        <v>6</v>
      </c>
      <c r="B23" s="40"/>
      <c r="C23" s="100" t="s">
        <v>345</v>
      </c>
      <c r="D23" s="25" t="s">
        <v>87</v>
      </c>
      <c r="E23" s="103">
        <v>11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1.6" x14ac:dyDescent="0.2">
      <c r="A24" s="39">
        <v>7</v>
      </c>
      <c r="B24" s="40"/>
      <c r="C24" s="100" t="s">
        <v>397</v>
      </c>
      <c r="D24" s="25" t="s">
        <v>95</v>
      </c>
      <c r="E24" s="103">
        <v>211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1.6" x14ac:dyDescent="0.2">
      <c r="A25" s="39">
        <v>8</v>
      </c>
      <c r="B25" s="40"/>
      <c r="C25" s="100" t="s">
        <v>398</v>
      </c>
      <c r="D25" s="25" t="s">
        <v>95</v>
      </c>
      <c r="E25" s="103">
        <v>7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1.6" x14ac:dyDescent="0.2">
      <c r="A26" s="39">
        <v>9</v>
      </c>
      <c r="B26" s="40"/>
      <c r="C26" s="100" t="s">
        <v>399</v>
      </c>
      <c r="D26" s="25" t="s">
        <v>95</v>
      </c>
      <c r="E26" s="103">
        <v>10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1.6" x14ac:dyDescent="0.2">
      <c r="A27" s="39">
        <v>10</v>
      </c>
      <c r="B27" s="40"/>
      <c r="C27" s="100" t="s">
        <v>400</v>
      </c>
      <c r="D27" s="25" t="s">
        <v>95</v>
      </c>
      <c r="E27" s="103">
        <v>1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1.6" x14ac:dyDescent="0.2">
      <c r="A28" s="39">
        <v>11</v>
      </c>
      <c r="B28" s="40"/>
      <c r="C28" s="100" t="s">
        <v>401</v>
      </c>
      <c r="D28" s="25" t="s">
        <v>95</v>
      </c>
      <c r="E28" s="103">
        <v>65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1.6" x14ac:dyDescent="0.2">
      <c r="A29" s="39">
        <v>12</v>
      </c>
      <c r="B29" s="40"/>
      <c r="C29" s="100" t="s">
        <v>402</v>
      </c>
      <c r="D29" s="25" t="s">
        <v>95</v>
      </c>
      <c r="E29" s="103">
        <v>53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1.6" x14ac:dyDescent="0.2">
      <c r="A30" s="39">
        <v>13</v>
      </c>
      <c r="B30" s="40"/>
      <c r="C30" s="100" t="s">
        <v>403</v>
      </c>
      <c r="D30" s="25" t="s">
        <v>95</v>
      </c>
      <c r="E30" s="103">
        <v>6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1.6" x14ac:dyDescent="0.2">
      <c r="A31" s="39">
        <v>14</v>
      </c>
      <c r="B31" s="40"/>
      <c r="C31" s="100" t="s">
        <v>404</v>
      </c>
      <c r="D31" s="25" t="s">
        <v>95</v>
      </c>
      <c r="E31" s="103">
        <v>78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1.6" x14ac:dyDescent="0.2">
      <c r="A32" s="39">
        <v>15</v>
      </c>
      <c r="B32" s="40"/>
      <c r="C32" s="100" t="s">
        <v>405</v>
      </c>
      <c r="D32" s="25" t="s">
        <v>95</v>
      </c>
      <c r="E32" s="103">
        <v>1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1.6" x14ac:dyDescent="0.2">
      <c r="A33" s="39">
        <v>16</v>
      </c>
      <c r="B33" s="40"/>
      <c r="C33" s="100" t="s">
        <v>406</v>
      </c>
      <c r="D33" s="25" t="s">
        <v>95</v>
      </c>
      <c r="E33" s="103">
        <v>12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1.6" x14ac:dyDescent="0.2">
      <c r="A34" s="39">
        <v>17</v>
      </c>
      <c r="B34" s="40"/>
      <c r="C34" s="100" t="s">
        <v>407</v>
      </c>
      <c r="D34" s="25" t="s">
        <v>95</v>
      </c>
      <c r="E34" s="103">
        <v>2</v>
      </c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1.6" x14ac:dyDescent="0.2">
      <c r="A35" s="39">
        <v>18</v>
      </c>
      <c r="B35" s="40"/>
      <c r="C35" s="100" t="s">
        <v>408</v>
      </c>
      <c r="D35" s="25" t="s">
        <v>95</v>
      </c>
      <c r="E35" s="103">
        <v>3</v>
      </c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1.6" x14ac:dyDescent="0.2">
      <c r="A36" s="39">
        <v>19</v>
      </c>
      <c r="B36" s="40"/>
      <c r="C36" s="100" t="s">
        <v>409</v>
      </c>
      <c r="D36" s="25" t="s">
        <v>95</v>
      </c>
      <c r="E36" s="103">
        <v>3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1.6" x14ac:dyDescent="0.2">
      <c r="A37" s="39">
        <v>20</v>
      </c>
      <c r="B37" s="40"/>
      <c r="C37" s="100" t="s">
        <v>410</v>
      </c>
      <c r="D37" s="25" t="s">
        <v>95</v>
      </c>
      <c r="E37" s="103">
        <v>1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1.6" x14ac:dyDescent="0.2">
      <c r="A38" s="39">
        <v>21</v>
      </c>
      <c r="B38" s="40"/>
      <c r="C38" s="100" t="s">
        <v>411</v>
      </c>
      <c r="D38" s="25" t="s">
        <v>95</v>
      </c>
      <c r="E38" s="103">
        <v>5</v>
      </c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1.6" x14ac:dyDescent="0.2">
      <c r="A39" s="39">
        <v>22</v>
      </c>
      <c r="B39" s="40"/>
      <c r="C39" s="100" t="s">
        <v>412</v>
      </c>
      <c r="D39" s="25" t="s">
        <v>95</v>
      </c>
      <c r="E39" s="103">
        <v>3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1.6" x14ac:dyDescent="0.2">
      <c r="A40" s="39">
        <v>23</v>
      </c>
      <c r="B40" s="40"/>
      <c r="C40" s="100" t="s">
        <v>413</v>
      </c>
      <c r="D40" s="25" t="s">
        <v>95</v>
      </c>
      <c r="E40" s="103">
        <v>1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1.6" x14ac:dyDescent="0.2">
      <c r="A41" s="39">
        <v>24</v>
      </c>
      <c r="B41" s="40"/>
      <c r="C41" s="100" t="s">
        <v>414</v>
      </c>
      <c r="D41" s="25" t="s">
        <v>95</v>
      </c>
      <c r="E41" s="103">
        <v>1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9">
        <v>25</v>
      </c>
      <c r="B42" s="40"/>
      <c r="C42" s="100" t="s">
        <v>346</v>
      </c>
      <c r="D42" s="25" t="s">
        <v>95</v>
      </c>
      <c r="E42" s="103">
        <v>24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9">
        <v>26</v>
      </c>
      <c r="B43" s="40"/>
      <c r="C43" s="100" t="s">
        <v>347</v>
      </c>
      <c r="D43" s="25" t="s">
        <v>95</v>
      </c>
      <c r="E43" s="103">
        <v>12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9">
        <v>27</v>
      </c>
      <c r="B44" s="40"/>
      <c r="C44" s="100" t="s">
        <v>348</v>
      </c>
      <c r="D44" s="25" t="s">
        <v>95</v>
      </c>
      <c r="E44" s="103">
        <v>13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9">
        <v>28</v>
      </c>
      <c r="B45" s="40"/>
      <c r="C45" s="100" t="s">
        <v>349</v>
      </c>
      <c r="D45" s="25" t="s">
        <v>95</v>
      </c>
      <c r="E45" s="103">
        <v>3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9">
        <v>29</v>
      </c>
      <c r="B46" s="40"/>
      <c r="C46" s="100" t="s">
        <v>350</v>
      </c>
      <c r="D46" s="25" t="s">
        <v>95</v>
      </c>
      <c r="E46" s="103">
        <v>1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9">
        <v>30</v>
      </c>
      <c r="B47" s="40"/>
      <c r="C47" s="100" t="s">
        <v>351</v>
      </c>
      <c r="D47" s="25" t="s">
        <v>95</v>
      </c>
      <c r="E47" s="103">
        <v>2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9">
        <v>31</v>
      </c>
      <c r="B48" s="40"/>
      <c r="C48" s="100" t="s">
        <v>352</v>
      </c>
      <c r="D48" s="25" t="s">
        <v>95</v>
      </c>
      <c r="E48" s="103">
        <v>3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0.399999999999999" x14ac:dyDescent="0.2">
      <c r="A49" s="39">
        <v>32</v>
      </c>
      <c r="B49" s="40"/>
      <c r="C49" s="100" t="s">
        <v>353</v>
      </c>
      <c r="D49" s="25" t="s">
        <v>95</v>
      </c>
      <c r="E49" s="103">
        <v>108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0.399999999999999" x14ac:dyDescent="0.2">
      <c r="A50" s="39">
        <v>33</v>
      </c>
      <c r="B50" s="40"/>
      <c r="C50" s="100" t="s">
        <v>354</v>
      </c>
      <c r="D50" s="25" t="s">
        <v>95</v>
      </c>
      <c r="E50" s="103">
        <v>6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0.399999999999999" x14ac:dyDescent="0.2">
      <c r="A51" s="39">
        <v>34</v>
      </c>
      <c r="B51" s="40"/>
      <c r="C51" s="100" t="s">
        <v>355</v>
      </c>
      <c r="D51" s="25" t="s">
        <v>95</v>
      </c>
      <c r="E51" s="103">
        <v>12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0.399999999999999" x14ac:dyDescent="0.2">
      <c r="A52" s="39">
        <v>35</v>
      </c>
      <c r="B52" s="40"/>
      <c r="C52" s="100" t="s">
        <v>356</v>
      </c>
      <c r="D52" s="25" t="s">
        <v>95</v>
      </c>
      <c r="E52" s="103">
        <v>3</v>
      </c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0.399999999999999" x14ac:dyDescent="0.2">
      <c r="A53" s="39">
        <v>36</v>
      </c>
      <c r="B53" s="40"/>
      <c r="C53" s="100" t="s">
        <v>357</v>
      </c>
      <c r="D53" s="25" t="s">
        <v>95</v>
      </c>
      <c r="E53" s="103">
        <v>1</v>
      </c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0.399999999999999" x14ac:dyDescent="0.2">
      <c r="A54" s="39">
        <v>37</v>
      </c>
      <c r="B54" s="40"/>
      <c r="C54" s="100" t="s">
        <v>358</v>
      </c>
      <c r="D54" s="25" t="s">
        <v>95</v>
      </c>
      <c r="E54" s="103">
        <v>6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9">
        <v>38</v>
      </c>
      <c r="B55" s="40"/>
      <c r="C55" s="100" t="s">
        <v>359</v>
      </c>
      <c r="D55" s="25" t="s">
        <v>95</v>
      </c>
      <c r="E55" s="103">
        <v>22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0.399999999999999" x14ac:dyDescent="0.2">
      <c r="A56" s="39">
        <v>39</v>
      </c>
      <c r="B56" s="40"/>
      <c r="C56" s="100" t="s">
        <v>360</v>
      </c>
      <c r="D56" s="25" t="s">
        <v>87</v>
      </c>
      <c r="E56" s="103">
        <v>49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0.399999999999999" x14ac:dyDescent="0.2">
      <c r="A57" s="39">
        <v>40</v>
      </c>
      <c r="B57" s="40"/>
      <c r="C57" s="100" t="s">
        <v>361</v>
      </c>
      <c r="D57" s="25" t="s">
        <v>87</v>
      </c>
      <c r="E57" s="103">
        <v>45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9">
        <v>41</v>
      </c>
      <c r="B58" s="40"/>
      <c r="C58" s="100" t="s">
        <v>362</v>
      </c>
      <c r="D58" s="25" t="s">
        <v>87</v>
      </c>
      <c r="E58" s="103">
        <v>145</v>
      </c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9">
        <v>42</v>
      </c>
      <c r="B59" s="40"/>
      <c r="C59" s="100" t="s">
        <v>363</v>
      </c>
      <c r="D59" s="25" t="s">
        <v>87</v>
      </c>
      <c r="E59" s="103">
        <v>3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0.399999999999999" x14ac:dyDescent="0.2">
      <c r="A60" s="39">
        <v>43</v>
      </c>
      <c r="B60" s="40"/>
      <c r="C60" s="100" t="s">
        <v>364</v>
      </c>
      <c r="D60" s="25" t="s">
        <v>87</v>
      </c>
      <c r="E60" s="103">
        <v>9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0.399999999999999" x14ac:dyDescent="0.2">
      <c r="A61" s="39">
        <v>44</v>
      </c>
      <c r="B61" s="40"/>
      <c r="C61" s="100" t="s">
        <v>365</v>
      </c>
      <c r="D61" s="25" t="s">
        <v>87</v>
      </c>
      <c r="E61" s="103">
        <v>10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30.6" x14ac:dyDescent="0.2">
      <c r="A62" s="39">
        <v>45</v>
      </c>
      <c r="B62" s="40"/>
      <c r="C62" s="100" t="s">
        <v>366</v>
      </c>
      <c r="D62" s="25" t="s">
        <v>87</v>
      </c>
      <c r="E62" s="103">
        <v>356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0.6" x14ac:dyDescent="0.2">
      <c r="A63" s="39">
        <v>46</v>
      </c>
      <c r="B63" s="40"/>
      <c r="C63" s="100" t="s">
        <v>367</v>
      </c>
      <c r="D63" s="25" t="s">
        <v>87</v>
      </c>
      <c r="E63" s="103">
        <v>110</v>
      </c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30.6" x14ac:dyDescent="0.2">
      <c r="A64" s="39">
        <v>47</v>
      </c>
      <c r="B64" s="40"/>
      <c r="C64" s="100" t="s">
        <v>368</v>
      </c>
      <c r="D64" s="25" t="s">
        <v>87</v>
      </c>
      <c r="E64" s="103">
        <v>110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30.6" x14ac:dyDescent="0.2">
      <c r="A65" s="39">
        <v>48</v>
      </c>
      <c r="B65" s="40"/>
      <c r="C65" s="100" t="s">
        <v>369</v>
      </c>
      <c r="D65" s="25" t="s">
        <v>87</v>
      </c>
      <c r="E65" s="103">
        <v>8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30.6" x14ac:dyDescent="0.2">
      <c r="A66" s="39">
        <v>49</v>
      </c>
      <c r="B66" s="40"/>
      <c r="C66" s="100" t="s">
        <v>370</v>
      </c>
      <c r="D66" s="25" t="s">
        <v>87</v>
      </c>
      <c r="E66" s="103">
        <v>12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9">
        <v>50</v>
      </c>
      <c r="B67" s="40"/>
      <c r="C67" s="100" t="s">
        <v>371</v>
      </c>
      <c r="D67" s="25" t="s">
        <v>95</v>
      </c>
      <c r="E67" s="103">
        <v>1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9">
        <v>51</v>
      </c>
      <c r="B68" s="40"/>
      <c r="C68" s="100" t="s">
        <v>372</v>
      </c>
      <c r="D68" s="25" t="s">
        <v>70</v>
      </c>
      <c r="E68" s="103">
        <v>1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9">
        <v>52</v>
      </c>
      <c r="B69" s="40"/>
      <c r="C69" s="100" t="s">
        <v>373</v>
      </c>
      <c r="D69" s="25" t="s">
        <v>70</v>
      </c>
      <c r="E69" s="103">
        <v>54</v>
      </c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97">
        <v>3</v>
      </c>
      <c r="B70" s="98"/>
      <c r="C70" s="99" t="s">
        <v>374</v>
      </c>
      <c r="D70" s="25"/>
      <c r="E70" s="103"/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9">
        <v>1</v>
      </c>
      <c r="B71" s="40"/>
      <c r="C71" s="100" t="s">
        <v>375</v>
      </c>
      <c r="D71" s="25" t="s">
        <v>87</v>
      </c>
      <c r="E71" s="103">
        <v>280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9">
        <v>2</v>
      </c>
      <c r="B72" s="40"/>
      <c r="C72" s="100" t="s">
        <v>376</v>
      </c>
      <c r="D72" s="25" t="s">
        <v>95</v>
      </c>
      <c r="E72" s="103">
        <v>29</v>
      </c>
      <c r="F72" s="67"/>
      <c r="G72" s="64"/>
      <c r="H72" s="48">
        <f t="shared" si="0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9">
        <v>3</v>
      </c>
      <c r="B73" s="40"/>
      <c r="C73" s="100" t="s">
        <v>377</v>
      </c>
      <c r="D73" s="25" t="s">
        <v>95</v>
      </c>
      <c r="E73" s="103">
        <v>57</v>
      </c>
      <c r="F73" s="67"/>
      <c r="G73" s="64"/>
      <c r="H73" s="48">
        <f t="shared" si="0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9">
        <v>4</v>
      </c>
      <c r="B74" s="40"/>
      <c r="C74" s="100" t="s">
        <v>378</v>
      </c>
      <c r="D74" s="25" t="s">
        <v>95</v>
      </c>
      <c r="E74" s="103">
        <v>32</v>
      </c>
      <c r="F74" s="67"/>
      <c r="G74" s="64"/>
      <c r="H74" s="48">
        <f t="shared" si="0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0.399999999999999" x14ac:dyDescent="0.2">
      <c r="A75" s="39">
        <v>5</v>
      </c>
      <c r="B75" s="40"/>
      <c r="C75" s="100" t="s">
        <v>379</v>
      </c>
      <c r="D75" s="25" t="s">
        <v>87</v>
      </c>
      <c r="E75" s="103">
        <v>280</v>
      </c>
      <c r="F75" s="67"/>
      <c r="G75" s="64"/>
      <c r="H75" s="48">
        <f t="shared" si="0"/>
        <v>0</v>
      </c>
      <c r="I75" s="64"/>
      <c r="J75" s="64"/>
      <c r="K75" s="49">
        <f t="shared" ref="K75:K90" si="7">SUM(H75:J75)</f>
        <v>0</v>
      </c>
      <c r="L75" s="50">
        <f t="shared" ref="L75:L90" si="8">ROUND(E75*F75,2)</f>
        <v>0</v>
      </c>
      <c r="M75" s="48">
        <f t="shared" ref="M75:M90" si="9">ROUND(H75*E75,2)</f>
        <v>0</v>
      </c>
      <c r="N75" s="48">
        <f t="shared" ref="N75:N90" si="10">ROUND(I75*E75,2)</f>
        <v>0</v>
      </c>
      <c r="O75" s="48">
        <f t="shared" ref="O75:O90" si="11">ROUND(J75*E75,2)</f>
        <v>0</v>
      </c>
      <c r="P75" s="49">
        <f t="shared" ref="P75:P90" si="12">SUM(M75:O75)</f>
        <v>0</v>
      </c>
    </row>
    <row r="76" spans="1:16" x14ac:dyDescent="0.2">
      <c r="A76" s="39">
        <v>6</v>
      </c>
      <c r="B76" s="40"/>
      <c r="C76" s="100" t="s">
        <v>380</v>
      </c>
      <c r="D76" s="25" t="s">
        <v>95</v>
      </c>
      <c r="E76" s="103">
        <v>60</v>
      </c>
      <c r="F76" s="67"/>
      <c r="G76" s="64"/>
      <c r="H76" s="48">
        <f t="shared" si="0"/>
        <v>0</v>
      </c>
      <c r="I76" s="64"/>
      <c r="J76" s="64"/>
      <c r="K76" s="49">
        <f t="shared" si="7"/>
        <v>0</v>
      </c>
      <c r="L76" s="50">
        <f t="shared" si="8"/>
        <v>0</v>
      </c>
      <c r="M76" s="48">
        <f t="shared" si="9"/>
        <v>0</v>
      </c>
      <c r="N76" s="48">
        <f t="shared" si="10"/>
        <v>0</v>
      </c>
      <c r="O76" s="48">
        <f t="shared" si="11"/>
        <v>0</v>
      </c>
      <c r="P76" s="49">
        <f t="shared" si="12"/>
        <v>0</v>
      </c>
    </row>
    <row r="77" spans="1:16" ht="30.6" x14ac:dyDescent="0.2">
      <c r="A77" s="39">
        <v>7</v>
      </c>
      <c r="B77" s="40"/>
      <c r="C77" s="100" t="s">
        <v>381</v>
      </c>
      <c r="D77" s="25" t="s">
        <v>382</v>
      </c>
      <c r="E77" s="103">
        <v>2</v>
      </c>
      <c r="F77" s="67"/>
      <c r="G77" s="64"/>
      <c r="H77" s="48">
        <f t="shared" si="0"/>
        <v>0</v>
      </c>
      <c r="I77" s="64"/>
      <c r="J77" s="64"/>
      <c r="K77" s="49">
        <f t="shared" si="7"/>
        <v>0</v>
      </c>
      <c r="L77" s="50">
        <f t="shared" si="8"/>
        <v>0</v>
      </c>
      <c r="M77" s="48">
        <f t="shared" si="9"/>
        <v>0</v>
      </c>
      <c r="N77" s="48">
        <f t="shared" si="10"/>
        <v>0</v>
      </c>
      <c r="O77" s="48">
        <f t="shared" si="11"/>
        <v>0</v>
      </c>
      <c r="P77" s="49">
        <f t="shared" si="12"/>
        <v>0</v>
      </c>
    </row>
    <row r="78" spans="1:16" x14ac:dyDescent="0.2">
      <c r="A78" s="39">
        <v>8</v>
      </c>
      <c r="B78" s="40"/>
      <c r="C78" s="100" t="s">
        <v>383</v>
      </c>
      <c r="D78" s="25" t="s">
        <v>87</v>
      </c>
      <c r="E78" s="103">
        <v>12</v>
      </c>
      <c r="F78" s="67"/>
      <c r="G78" s="64"/>
      <c r="H78" s="48">
        <f t="shared" si="0"/>
        <v>0</v>
      </c>
      <c r="I78" s="64"/>
      <c r="J78" s="64"/>
      <c r="K78" s="49">
        <f t="shared" si="7"/>
        <v>0</v>
      </c>
      <c r="L78" s="50">
        <f t="shared" si="8"/>
        <v>0</v>
      </c>
      <c r="M78" s="48">
        <f t="shared" si="9"/>
        <v>0</v>
      </c>
      <c r="N78" s="48">
        <f t="shared" si="10"/>
        <v>0</v>
      </c>
      <c r="O78" s="48">
        <f t="shared" si="11"/>
        <v>0</v>
      </c>
      <c r="P78" s="49">
        <f t="shared" si="12"/>
        <v>0</v>
      </c>
    </row>
    <row r="79" spans="1:16" x14ac:dyDescent="0.2">
      <c r="A79" s="97">
        <v>4</v>
      </c>
      <c r="B79" s="98"/>
      <c r="C79" s="99" t="s">
        <v>384</v>
      </c>
      <c r="D79" s="25"/>
      <c r="E79" s="103"/>
      <c r="F79" s="67"/>
      <c r="G79" s="64"/>
      <c r="H79" s="48">
        <f t="shared" ref="H79:H90" si="13">ROUND(F79*G79,2)</f>
        <v>0</v>
      </c>
      <c r="I79" s="64"/>
      <c r="J79" s="64"/>
      <c r="K79" s="49">
        <f t="shared" si="7"/>
        <v>0</v>
      </c>
      <c r="L79" s="50">
        <f t="shared" si="8"/>
        <v>0</v>
      </c>
      <c r="M79" s="48">
        <f t="shared" si="9"/>
        <v>0</v>
      </c>
      <c r="N79" s="48">
        <f t="shared" si="10"/>
        <v>0</v>
      </c>
      <c r="O79" s="48">
        <f t="shared" si="11"/>
        <v>0</v>
      </c>
      <c r="P79" s="49">
        <f t="shared" si="12"/>
        <v>0</v>
      </c>
    </row>
    <row r="80" spans="1:16" x14ac:dyDescent="0.2">
      <c r="A80" s="39">
        <v>1</v>
      </c>
      <c r="B80" s="40"/>
      <c r="C80" s="100" t="s">
        <v>385</v>
      </c>
      <c r="D80" s="25" t="s">
        <v>70</v>
      </c>
      <c r="E80" s="103">
        <v>1</v>
      </c>
      <c r="F80" s="67"/>
      <c r="G80" s="64"/>
      <c r="H80" s="48">
        <f t="shared" si="13"/>
        <v>0</v>
      </c>
      <c r="I80" s="64"/>
      <c r="J80" s="64"/>
      <c r="K80" s="49">
        <f t="shared" si="7"/>
        <v>0</v>
      </c>
      <c r="L80" s="50">
        <f t="shared" si="8"/>
        <v>0</v>
      </c>
      <c r="M80" s="48">
        <f t="shared" si="9"/>
        <v>0</v>
      </c>
      <c r="N80" s="48">
        <f t="shared" si="10"/>
        <v>0</v>
      </c>
      <c r="O80" s="48">
        <f t="shared" si="11"/>
        <v>0</v>
      </c>
      <c r="P80" s="49">
        <f t="shared" si="12"/>
        <v>0</v>
      </c>
    </row>
    <row r="81" spans="1:16" x14ac:dyDescent="0.2">
      <c r="A81" s="39">
        <v>2</v>
      </c>
      <c r="B81" s="40"/>
      <c r="C81" s="100" t="s">
        <v>386</v>
      </c>
      <c r="D81" s="25" t="s">
        <v>70</v>
      </c>
      <c r="E81" s="103">
        <v>1</v>
      </c>
      <c r="F81" s="67"/>
      <c r="G81" s="64"/>
      <c r="H81" s="48">
        <f t="shared" si="13"/>
        <v>0</v>
      </c>
      <c r="I81" s="64"/>
      <c r="J81" s="64"/>
      <c r="K81" s="49">
        <f t="shared" si="7"/>
        <v>0</v>
      </c>
      <c r="L81" s="50">
        <f t="shared" si="8"/>
        <v>0</v>
      </c>
      <c r="M81" s="48">
        <f t="shared" si="9"/>
        <v>0</v>
      </c>
      <c r="N81" s="48">
        <f t="shared" si="10"/>
        <v>0</v>
      </c>
      <c r="O81" s="48">
        <f t="shared" si="11"/>
        <v>0</v>
      </c>
      <c r="P81" s="49">
        <f t="shared" si="12"/>
        <v>0</v>
      </c>
    </row>
    <row r="82" spans="1:16" x14ac:dyDescent="0.2">
      <c r="A82" s="39">
        <v>3</v>
      </c>
      <c r="B82" s="40"/>
      <c r="C82" s="100" t="s">
        <v>387</v>
      </c>
      <c r="D82" s="25" t="s">
        <v>70</v>
      </c>
      <c r="E82" s="103">
        <v>1</v>
      </c>
      <c r="F82" s="67"/>
      <c r="G82" s="64"/>
      <c r="H82" s="48">
        <f t="shared" si="13"/>
        <v>0</v>
      </c>
      <c r="I82" s="64"/>
      <c r="J82" s="64"/>
      <c r="K82" s="49">
        <f t="shared" si="7"/>
        <v>0</v>
      </c>
      <c r="L82" s="50">
        <f t="shared" si="8"/>
        <v>0</v>
      </c>
      <c r="M82" s="48">
        <f t="shared" si="9"/>
        <v>0</v>
      </c>
      <c r="N82" s="48">
        <f t="shared" si="10"/>
        <v>0</v>
      </c>
      <c r="O82" s="48">
        <f t="shared" si="11"/>
        <v>0</v>
      </c>
      <c r="P82" s="49">
        <f t="shared" si="12"/>
        <v>0</v>
      </c>
    </row>
    <row r="83" spans="1:16" x14ac:dyDescent="0.2">
      <c r="A83" s="39">
        <v>4</v>
      </c>
      <c r="B83" s="40"/>
      <c r="C83" s="100" t="s">
        <v>388</v>
      </c>
      <c r="D83" s="25" t="s">
        <v>70</v>
      </c>
      <c r="E83" s="103">
        <v>1</v>
      </c>
      <c r="F83" s="67"/>
      <c r="G83" s="64"/>
      <c r="H83" s="48">
        <f t="shared" si="13"/>
        <v>0</v>
      </c>
      <c r="I83" s="64"/>
      <c r="J83" s="64"/>
      <c r="K83" s="49">
        <f t="shared" si="7"/>
        <v>0</v>
      </c>
      <c r="L83" s="50">
        <f t="shared" si="8"/>
        <v>0</v>
      </c>
      <c r="M83" s="48">
        <f t="shared" si="9"/>
        <v>0</v>
      </c>
      <c r="N83" s="48">
        <f t="shared" si="10"/>
        <v>0</v>
      </c>
      <c r="O83" s="48">
        <f t="shared" si="11"/>
        <v>0</v>
      </c>
      <c r="P83" s="49">
        <f t="shared" si="12"/>
        <v>0</v>
      </c>
    </row>
    <row r="84" spans="1:16" ht="30.6" x14ac:dyDescent="0.2">
      <c r="A84" s="39">
        <v>5</v>
      </c>
      <c r="B84" s="40"/>
      <c r="C84" s="100" t="s">
        <v>389</v>
      </c>
      <c r="D84" s="25" t="s">
        <v>70</v>
      </c>
      <c r="E84" s="103">
        <v>1</v>
      </c>
      <c r="F84" s="67"/>
      <c r="G84" s="64"/>
      <c r="H84" s="48">
        <f t="shared" si="13"/>
        <v>0</v>
      </c>
      <c r="I84" s="64"/>
      <c r="J84" s="64"/>
      <c r="K84" s="49">
        <f t="shared" si="7"/>
        <v>0</v>
      </c>
      <c r="L84" s="50">
        <f t="shared" si="8"/>
        <v>0</v>
      </c>
      <c r="M84" s="48">
        <f t="shared" si="9"/>
        <v>0</v>
      </c>
      <c r="N84" s="48">
        <f t="shared" si="10"/>
        <v>0</v>
      </c>
      <c r="O84" s="48">
        <f t="shared" si="11"/>
        <v>0</v>
      </c>
      <c r="P84" s="49">
        <f t="shared" si="12"/>
        <v>0</v>
      </c>
    </row>
    <row r="85" spans="1:16" ht="30.6" x14ac:dyDescent="0.2">
      <c r="A85" s="39">
        <v>6</v>
      </c>
      <c r="B85" s="40"/>
      <c r="C85" s="100" t="s">
        <v>390</v>
      </c>
      <c r="D85" s="25" t="s">
        <v>70</v>
      </c>
      <c r="E85" s="103">
        <v>54</v>
      </c>
      <c r="F85" s="67"/>
      <c r="G85" s="64"/>
      <c r="H85" s="48">
        <f t="shared" si="13"/>
        <v>0</v>
      </c>
      <c r="I85" s="64"/>
      <c r="J85" s="64"/>
      <c r="K85" s="49">
        <f t="shared" si="7"/>
        <v>0</v>
      </c>
      <c r="L85" s="50">
        <f t="shared" si="8"/>
        <v>0</v>
      </c>
      <c r="M85" s="48">
        <f t="shared" si="9"/>
        <v>0</v>
      </c>
      <c r="N85" s="48">
        <f t="shared" si="10"/>
        <v>0</v>
      </c>
      <c r="O85" s="48">
        <f t="shared" si="11"/>
        <v>0</v>
      </c>
      <c r="P85" s="49">
        <f t="shared" si="12"/>
        <v>0</v>
      </c>
    </row>
    <row r="86" spans="1:16" ht="40.799999999999997" x14ac:dyDescent="0.2">
      <c r="A86" s="39">
        <v>7</v>
      </c>
      <c r="B86" s="40"/>
      <c r="C86" s="100" t="s">
        <v>391</v>
      </c>
      <c r="D86" s="25" t="s">
        <v>392</v>
      </c>
      <c r="E86" s="103">
        <v>60</v>
      </c>
      <c r="F86" s="67"/>
      <c r="G86" s="64"/>
      <c r="H86" s="48">
        <f t="shared" si="13"/>
        <v>0</v>
      </c>
      <c r="I86" s="64"/>
      <c r="J86" s="64"/>
      <c r="K86" s="49">
        <f t="shared" si="7"/>
        <v>0</v>
      </c>
      <c r="L86" s="50">
        <f t="shared" si="8"/>
        <v>0</v>
      </c>
      <c r="M86" s="48">
        <f t="shared" si="9"/>
        <v>0</v>
      </c>
      <c r="N86" s="48">
        <f t="shared" si="10"/>
        <v>0</v>
      </c>
      <c r="O86" s="48">
        <f t="shared" si="11"/>
        <v>0</v>
      </c>
      <c r="P86" s="49">
        <f t="shared" si="12"/>
        <v>0</v>
      </c>
    </row>
    <row r="87" spans="1:16" x14ac:dyDescent="0.2">
      <c r="A87" s="39">
        <v>8</v>
      </c>
      <c r="B87" s="40"/>
      <c r="C87" s="100" t="s">
        <v>393</v>
      </c>
      <c r="D87" s="25" t="s">
        <v>394</v>
      </c>
      <c r="E87" s="103">
        <v>1</v>
      </c>
      <c r="F87" s="67"/>
      <c r="G87" s="64"/>
      <c r="H87" s="48">
        <f t="shared" si="13"/>
        <v>0</v>
      </c>
      <c r="I87" s="64"/>
      <c r="J87" s="64"/>
      <c r="K87" s="49">
        <f t="shared" si="7"/>
        <v>0</v>
      </c>
      <c r="L87" s="50">
        <f t="shared" si="8"/>
        <v>0</v>
      </c>
      <c r="M87" s="48">
        <f t="shared" si="9"/>
        <v>0</v>
      </c>
      <c r="N87" s="48">
        <f t="shared" si="10"/>
        <v>0</v>
      </c>
      <c r="O87" s="48">
        <f t="shared" si="11"/>
        <v>0</v>
      </c>
      <c r="P87" s="49">
        <f t="shared" si="12"/>
        <v>0</v>
      </c>
    </row>
    <row r="88" spans="1:16" x14ac:dyDescent="0.2">
      <c r="A88" s="39">
        <v>9</v>
      </c>
      <c r="B88" s="40"/>
      <c r="C88" s="100" t="s">
        <v>395</v>
      </c>
      <c r="D88" s="25" t="s">
        <v>394</v>
      </c>
      <c r="E88" s="103">
        <v>1</v>
      </c>
      <c r="F88" s="67"/>
      <c r="G88" s="64"/>
      <c r="H88" s="48">
        <f t="shared" si="13"/>
        <v>0</v>
      </c>
      <c r="I88" s="64"/>
      <c r="J88" s="64"/>
      <c r="K88" s="49">
        <f t="shared" si="7"/>
        <v>0</v>
      </c>
      <c r="L88" s="50">
        <f t="shared" si="8"/>
        <v>0</v>
      </c>
      <c r="M88" s="48">
        <f t="shared" si="9"/>
        <v>0</v>
      </c>
      <c r="N88" s="48">
        <f t="shared" si="10"/>
        <v>0</v>
      </c>
      <c r="O88" s="48">
        <f t="shared" si="11"/>
        <v>0</v>
      </c>
      <c r="P88" s="49">
        <f t="shared" si="12"/>
        <v>0</v>
      </c>
    </row>
    <row r="89" spans="1:16" x14ac:dyDescent="0.2">
      <c r="A89" s="97">
        <v>5</v>
      </c>
      <c r="B89" s="98"/>
      <c r="C89" s="99" t="s">
        <v>152</v>
      </c>
      <c r="D89" s="25"/>
      <c r="E89" s="103"/>
      <c r="F89" s="67"/>
      <c r="G89" s="64"/>
      <c r="H89" s="48">
        <f t="shared" si="13"/>
        <v>0</v>
      </c>
      <c r="I89" s="64"/>
      <c r="J89" s="64"/>
      <c r="K89" s="49">
        <f t="shared" si="7"/>
        <v>0</v>
      </c>
      <c r="L89" s="50">
        <f t="shared" si="8"/>
        <v>0</v>
      </c>
      <c r="M89" s="48">
        <f t="shared" si="9"/>
        <v>0</v>
      </c>
      <c r="N89" s="48">
        <f t="shared" si="10"/>
        <v>0</v>
      </c>
      <c r="O89" s="48">
        <f t="shared" si="11"/>
        <v>0</v>
      </c>
      <c r="P89" s="49">
        <f t="shared" si="12"/>
        <v>0</v>
      </c>
    </row>
    <row r="90" spans="1:16" ht="10.8" thickBot="1" x14ac:dyDescent="0.25">
      <c r="A90" s="39">
        <v>1</v>
      </c>
      <c r="B90" s="40"/>
      <c r="C90" s="100" t="s">
        <v>396</v>
      </c>
      <c r="D90" s="25" t="s">
        <v>70</v>
      </c>
      <c r="E90" s="103">
        <v>1</v>
      </c>
      <c r="F90" s="67"/>
      <c r="G90" s="64"/>
      <c r="H90" s="48">
        <f t="shared" si="13"/>
        <v>0</v>
      </c>
      <c r="I90" s="64"/>
      <c r="J90" s="64"/>
      <c r="K90" s="49">
        <f t="shared" si="7"/>
        <v>0</v>
      </c>
      <c r="L90" s="50">
        <f t="shared" si="8"/>
        <v>0</v>
      </c>
      <c r="M90" s="48">
        <f t="shared" si="9"/>
        <v>0</v>
      </c>
      <c r="N90" s="48">
        <f t="shared" si="10"/>
        <v>0</v>
      </c>
      <c r="O90" s="48">
        <f t="shared" si="11"/>
        <v>0</v>
      </c>
      <c r="P90" s="49">
        <f t="shared" si="12"/>
        <v>0</v>
      </c>
    </row>
    <row r="91" spans="1:16" ht="12" customHeight="1" thickBot="1" x14ac:dyDescent="0.25">
      <c r="A91" s="161" t="s">
        <v>108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3"/>
      <c r="L91" s="68">
        <f>SUM(L14:L90)</f>
        <v>0</v>
      </c>
      <c r="M91" s="69">
        <f>SUM(M14:M90)</f>
        <v>0</v>
      </c>
      <c r="N91" s="69">
        <f>SUM(N14:N90)</f>
        <v>0</v>
      </c>
      <c r="O91" s="69">
        <f>SUM(O14:O90)</f>
        <v>0</v>
      </c>
      <c r="P91" s="70">
        <f>SUM(P14:P90)</f>
        <v>0</v>
      </c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14</v>
      </c>
      <c r="B94" s="17"/>
      <c r="C94" s="160">
        <f>'Kops a'!C33:H33</f>
        <v>0</v>
      </c>
      <c r="D94" s="160"/>
      <c r="E94" s="160"/>
      <c r="F94" s="160"/>
      <c r="G94" s="160"/>
      <c r="H94" s="160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09" t="s">
        <v>15</v>
      </c>
      <c r="D95" s="109"/>
      <c r="E95" s="109"/>
      <c r="F95" s="109"/>
      <c r="G95" s="109"/>
      <c r="H95" s="109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88" t="str">
        <f>'Kops a'!A36</f>
        <v>Tāme sastādīta</v>
      </c>
      <c r="B97" s="89"/>
      <c r="C97" s="89"/>
      <c r="D97" s="89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" t="s">
        <v>37</v>
      </c>
      <c r="B99" s="17"/>
      <c r="C99" s="160">
        <f>'Kops a'!C38:H38</f>
        <v>0</v>
      </c>
      <c r="D99" s="160"/>
      <c r="E99" s="160"/>
      <c r="F99" s="160"/>
      <c r="G99" s="160"/>
      <c r="H99" s="160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7"/>
      <c r="B100" s="17"/>
      <c r="C100" s="109" t="s">
        <v>15</v>
      </c>
      <c r="D100" s="109"/>
      <c r="E100" s="109"/>
      <c r="F100" s="109"/>
      <c r="G100" s="109"/>
      <c r="H100" s="109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88" t="s">
        <v>54</v>
      </c>
      <c r="B102" s="89"/>
      <c r="C102" s="93">
        <f>'Kops a'!C41</f>
        <v>0</v>
      </c>
      <c r="D102" s="5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00:H100"/>
    <mergeCell ref="C4:I4"/>
    <mergeCell ref="F12:K12"/>
    <mergeCell ref="J9:M9"/>
    <mergeCell ref="D8:L8"/>
    <mergeCell ref="A91:K91"/>
    <mergeCell ref="C94:H94"/>
    <mergeCell ref="C95:H95"/>
    <mergeCell ref="C99:H99"/>
  </mergeCells>
  <conditionalFormatting sqref="I14:J90 A14:G90">
    <cfRule type="cellIs" dxfId="31" priority="33" operator="equal">
      <formula>0</formula>
    </cfRule>
  </conditionalFormatting>
  <conditionalFormatting sqref="N9:O9 K14:P90 H14:H90">
    <cfRule type="cellIs" dxfId="30" priority="32" operator="equal">
      <formula>0</formula>
    </cfRule>
  </conditionalFormatting>
  <conditionalFormatting sqref="C2:I2">
    <cfRule type="cellIs" dxfId="29" priority="29" operator="equal">
      <formula>0</formula>
    </cfRule>
  </conditionalFormatting>
  <conditionalFormatting sqref="O10">
    <cfRule type="cellIs" dxfId="28" priority="28" operator="equal">
      <formula>"20__. gada __. _________"</formula>
    </cfRule>
  </conditionalFormatting>
  <conditionalFormatting sqref="L91:P91">
    <cfRule type="cellIs" dxfId="27" priority="22" operator="equal">
      <formula>0</formula>
    </cfRule>
  </conditionalFormatting>
  <conditionalFormatting sqref="C4:I4">
    <cfRule type="cellIs" dxfId="26" priority="21" operator="equal">
      <formula>0</formula>
    </cfRule>
  </conditionalFormatting>
  <conditionalFormatting sqref="D5:L8">
    <cfRule type="cellIs" dxfId="25" priority="17" operator="equal">
      <formula>0</formula>
    </cfRule>
  </conditionalFormatting>
  <conditionalFormatting sqref="C99:H99">
    <cfRule type="cellIs" dxfId="24" priority="10" operator="equal">
      <formula>0</formula>
    </cfRule>
  </conditionalFormatting>
  <conditionalFormatting sqref="P10">
    <cfRule type="cellIs" dxfId="23" priority="13" operator="equal">
      <formula>"20__. gada __. _________"</formula>
    </cfRule>
  </conditionalFormatting>
  <conditionalFormatting sqref="C94:H94">
    <cfRule type="cellIs" dxfId="22" priority="9" operator="equal">
      <formula>0</formula>
    </cfRule>
  </conditionalFormatting>
  <conditionalFormatting sqref="C99:H99 C102 C94:H94">
    <cfRule type="cellIs" dxfId="21" priority="8" operator="equal">
      <formula>0</formula>
    </cfRule>
  </conditionalFormatting>
  <conditionalFormatting sqref="D1">
    <cfRule type="cellIs" dxfId="20" priority="7" operator="equal">
      <formula>0</formula>
    </cfRule>
  </conditionalFormatting>
  <conditionalFormatting sqref="A9">
    <cfRule type="containsText" dxfId="19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91:K91">
    <cfRule type="containsText" dxfId="18" priority="1" operator="containsText" text="Tiešās izmaksas kopā, t. sk. darba devēja sociālais nodoklis __.__% ">
      <formula>NOT(ISERROR(SEARCH("Tiešās izmaksas kopā, t. sk. darba devēja sociālais nodoklis __.__% ",A91)))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E428164-089A-404E-98DC-227888EB2467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11" operator="containsText" id="{879A8C95-2477-46CB-81ED-05AD5C15D29F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98"/>
  <sheetViews>
    <sheetView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471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P86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A92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3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415</v>
      </c>
      <c r="D15" s="25" t="s">
        <v>70</v>
      </c>
      <c r="E15" s="103">
        <v>1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76" si="1">SUM(H15:J15)</f>
        <v>0</v>
      </c>
      <c r="L15" s="50">
        <f t="shared" ref="L15:L76" si="2">ROUND(E15*F15,2)</f>
        <v>0</v>
      </c>
      <c r="M15" s="48">
        <f t="shared" ref="M15:M76" si="3">ROUND(H15*E15,2)</f>
        <v>0</v>
      </c>
      <c r="N15" s="48">
        <f t="shared" ref="N15:N76" si="4">ROUND(I15*E15,2)</f>
        <v>0</v>
      </c>
      <c r="O15" s="48">
        <f t="shared" ref="O15:O76" si="5">ROUND(J15*E15,2)</f>
        <v>0</v>
      </c>
      <c r="P15" s="49">
        <f t="shared" ref="P15:P76" si="6">SUM(M15:O15)</f>
        <v>0</v>
      </c>
    </row>
    <row r="16" spans="1:16" x14ac:dyDescent="0.2">
      <c r="A16" s="97">
        <v>2</v>
      </c>
      <c r="B16" s="98"/>
      <c r="C16" s="99" t="s">
        <v>416</v>
      </c>
      <c r="D16" s="25"/>
      <c r="E16" s="103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0.399999999999999" x14ac:dyDescent="0.2">
      <c r="A17" s="39">
        <v>1</v>
      </c>
      <c r="B17" s="40"/>
      <c r="C17" s="100" t="s">
        <v>417</v>
      </c>
      <c r="D17" s="25" t="s">
        <v>87</v>
      </c>
      <c r="E17" s="103">
        <v>600</v>
      </c>
      <c r="F17" s="67"/>
      <c r="G17" s="64"/>
      <c r="H17" s="48">
        <f t="shared" ref="H17:H53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9">
        <v>2</v>
      </c>
      <c r="B18" s="40"/>
      <c r="C18" s="100" t="s">
        <v>418</v>
      </c>
      <c r="D18" s="25" t="s">
        <v>87</v>
      </c>
      <c r="E18" s="103">
        <v>370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9">
        <v>3</v>
      </c>
      <c r="B19" s="40"/>
      <c r="C19" s="100" t="s">
        <v>419</v>
      </c>
      <c r="D19" s="25" t="s">
        <v>87</v>
      </c>
      <c r="E19" s="103">
        <v>145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9">
        <v>4</v>
      </c>
      <c r="B20" s="40"/>
      <c r="C20" s="100" t="s">
        <v>420</v>
      </c>
      <c r="D20" s="25" t="s">
        <v>87</v>
      </c>
      <c r="E20" s="103">
        <v>65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9">
        <v>5</v>
      </c>
      <c r="B21" s="40"/>
      <c r="C21" s="100" t="s">
        <v>421</v>
      </c>
      <c r="D21" s="25" t="s">
        <v>87</v>
      </c>
      <c r="E21" s="103">
        <v>22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9">
        <v>6</v>
      </c>
      <c r="B22" s="40"/>
      <c r="C22" s="100" t="s">
        <v>422</v>
      </c>
      <c r="D22" s="25" t="s">
        <v>87</v>
      </c>
      <c r="E22" s="103">
        <v>18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9">
        <v>7</v>
      </c>
      <c r="B23" s="40"/>
      <c r="C23" s="100" t="s">
        <v>423</v>
      </c>
      <c r="D23" s="25" t="s">
        <v>87</v>
      </c>
      <c r="E23" s="103">
        <v>5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9">
        <v>8</v>
      </c>
      <c r="B24" s="40"/>
      <c r="C24" s="100" t="s">
        <v>424</v>
      </c>
      <c r="D24" s="25" t="s">
        <v>95</v>
      </c>
      <c r="E24" s="103">
        <v>280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9</v>
      </c>
      <c r="B25" s="40"/>
      <c r="C25" s="100" t="s">
        <v>425</v>
      </c>
      <c r="D25" s="25" t="s">
        <v>95</v>
      </c>
      <c r="E25" s="103">
        <v>9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9">
        <v>10</v>
      </c>
      <c r="B26" s="40"/>
      <c r="C26" s="100" t="s">
        <v>426</v>
      </c>
      <c r="D26" s="25" t="s">
        <v>95</v>
      </c>
      <c r="E26" s="103">
        <v>4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9">
        <v>11</v>
      </c>
      <c r="B27" s="40"/>
      <c r="C27" s="100" t="s">
        <v>427</v>
      </c>
      <c r="D27" s="25" t="s">
        <v>95</v>
      </c>
      <c r="E27" s="103">
        <v>4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 x14ac:dyDescent="0.2">
      <c r="A28" s="39">
        <v>12</v>
      </c>
      <c r="B28" s="40"/>
      <c r="C28" s="100" t="s">
        <v>428</v>
      </c>
      <c r="D28" s="25" t="s">
        <v>95</v>
      </c>
      <c r="E28" s="103">
        <v>78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0.399999999999999" x14ac:dyDescent="0.2">
      <c r="A29" s="39">
        <v>13</v>
      </c>
      <c r="B29" s="40"/>
      <c r="C29" s="100" t="s">
        <v>429</v>
      </c>
      <c r="D29" s="25" t="s">
        <v>95</v>
      </c>
      <c r="E29" s="103">
        <v>104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0.399999999999999" x14ac:dyDescent="0.2">
      <c r="A30" s="39">
        <v>14</v>
      </c>
      <c r="B30" s="40"/>
      <c r="C30" s="100" t="s">
        <v>430</v>
      </c>
      <c r="D30" s="25" t="s">
        <v>95</v>
      </c>
      <c r="E30" s="103">
        <v>8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0.399999999999999" x14ac:dyDescent="0.2">
      <c r="A31" s="39">
        <v>15</v>
      </c>
      <c r="B31" s="40"/>
      <c r="C31" s="100" t="s">
        <v>431</v>
      </c>
      <c r="D31" s="25" t="s">
        <v>95</v>
      </c>
      <c r="E31" s="103">
        <v>40</v>
      </c>
      <c r="F31" s="67"/>
      <c r="G31" s="64"/>
      <c r="H31" s="48">
        <f t="shared" si="7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 x14ac:dyDescent="0.2">
      <c r="A32" s="39">
        <v>16</v>
      </c>
      <c r="B32" s="40"/>
      <c r="C32" s="100" t="s">
        <v>432</v>
      </c>
      <c r="D32" s="25" t="s">
        <v>95</v>
      </c>
      <c r="E32" s="103">
        <v>20</v>
      </c>
      <c r="F32" s="67"/>
      <c r="G32" s="64"/>
      <c r="H32" s="48">
        <f t="shared" si="7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0.399999999999999" x14ac:dyDescent="0.2">
      <c r="A33" s="39">
        <v>17</v>
      </c>
      <c r="B33" s="40"/>
      <c r="C33" s="100" t="s">
        <v>433</v>
      </c>
      <c r="D33" s="25" t="s">
        <v>95</v>
      </c>
      <c r="E33" s="103">
        <v>6</v>
      </c>
      <c r="F33" s="67"/>
      <c r="G33" s="64"/>
      <c r="H33" s="48">
        <f t="shared" si="7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0.399999999999999" x14ac:dyDescent="0.2">
      <c r="A34" s="39">
        <v>18</v>
      </c>
      <c r="B34" s="40"/>
      <c r="C34" s="100" t="s">
        <v>434</v>
      </c>
      <c r="D34" s="25" t="s">
        <v>95</v>
      </c>
      <c r="E34" s="103">
        <v>8</v>
      </c>
      <c r="F34" s="67"/>
      <c r="G34" s="64"/>
      <c r="H34" s="48">
        <f t="shared" si="7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0.399999999999999" x14ac:dyDescent="0.2">
      <c r="A35" s="39">
        <v>19</v>
      </c>
      <c r="B35" s="40"/>
      <c r="C35" s="100" t="s">
        <v>435</v>
      </c>
      <c r="D35" s="25" t="s">
        <v>95</v>
      </c>
      <c r="E35" s="103">
        <v>2</v>
      </c>
      <c r="F35" s="67"/>
      <c r="G35" s="64"/>
      <c r="H35" s="48">
        <f t="shared" si="7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0.399999999999999" x14ac:dyDescent="0.2">
      <c r="A36" s="39">
        <v>20</v>
      </c>
      <c r="B36" s="40"/>
      <c r="C36" s="100" t="s">
        <v>436</v>
      </c>
      <c r="D36" s="25" t="s">
        <v>95</v>
      </c>
      <c r="E36" s="103">
        <v>2</v>
      </c>
      <c r="F36" s="67"/>
      <c r="G36" s="64"/>
      <c r="H36" s="48">
        <f t="shared" si="7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0.399999999999999" x14ac:dyDescent="0.2">
      <c r="A37" s="39">
        <v>21</v>
      </c>
      <c r="B37" s="40"/>
      <c r="C37" s="100" t="s">
        <v>437</v>
      </c>
      <c r="D37" s="25" t="s">
        <v>95</v>
      </c>
      <c r="E37" s="103">
        <v>4</v>
      </c>
      <c r="F37" s="67"/>
      <c r="G37" s="64"/>
      <c r="H37" s="48">
        <f t="shared" si="7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0.399999999999999" x14ac:dyDescent="0.2">
      <c r="A38" s="39">
        <v>22</v>
      </c>
      <c r="B38" s="40"/>
      <c r="C38" s="100" t="s">
        <v>438</v>
      </c>
      <c r="D38" s="25" t="s">
        <v>95</v>
      </c>
      <c r="E38" s="103">
        <v>2</v>
      </c>
      <c r="F38" s="67"/>
      <c r="G38" s="64"/>
      <c r="H38" s="48">
        <f t="shared" si="7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0.399999999999999" x14ac:dyDescent="0.2">
      <c r="A39" s="39">
        <v>23</v>
      </c>
      <c r="B39" s="40"/>
      <c r="C39" s="100" t="s">
        <v>439</v>
      </c>
      <c r="D39" s="25" t="s">
        <v>95</v>
      </c>
      <c r="E39" s="103">
        <v>2</v>
      </c>
      <c r="F39" s="67"/>
      <c r="G39" s="64"/>
      <c r="H39" s="48">
        <f t="shared" si="7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0.399999999999999" x14ac:dyDescent="0.2">
      <c r="A40" s="39">
        <v>24</v>
      </c>
      <c r="B40" s="40"/>
      <c r="C40" s="100" t="s">
        <v>440</v>
      </c>
      <c r="D40" s="25" t="s">
        <v>95</v>
      </c>
      <c r="E40" s="103">
        <v>2</v>
      </c>
      <c r="F40" s="67"/>
      <c r="G40" s="64"/>
      <c r="H40" s="48">
        <f t="shared" si="7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9">
        <v>25</v>
      </c>
      <c r="B41" s="40"/>
      <c r="C41" s="100" t="s">
        <v>441</v>
      </c>
      <c r="D41" s="25" t="s">
        <v>95</v>
      </c>
      <c r="E41" s="103">
        <v>36</v>
      </c>
      <c r="F41" s="67"/>
      <c r="G41" s="64"/>
      <c r="H41" s="48">
        <f t="shared" si="7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9">
        <v>26</v>
      </c>
      <c r="B42" s="40"/>
      <c r="C42" s="100" t="s">
        <v>442</v>
      </c>
      <c r="D42" s="25" t="s">
        <v>95</v>
      </c>
      <c r="E42" s="103">
        <v>20</v>
      </c>
      <c r="F42" s="67"/>
      <c r="G42" s="64"/>
      <c r="H42" s="48">
        <f t="shared" si="7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9">
        <v>27</v>
      </c>
      <c r="B43" s="40"/>
      <c r="C43" s="100" t="s">
        <v>443</v>
      </c>
      <c r="D43" s="25" t="s">
        <v>95</v>
      </c>
      <c r="E43" s="103">
        <v>20</v>
      </c>
      <c r="F43" s="67"/>
      <c r="G43" s="64"/>
      <c r="H43" s="48">
        <f t="shared" si="7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9">
        <v>28</v>
      </c>
      <c r="B44" s="40"/>
      <c r="C44" s="100" t="s">
        <v>444</v>
      </c>
      <c r="D44" s="25" t="s">
        <v>95</v>
      </c>
      <c r="E44" s="103">
        <v>8</v>
      </c>
      <c r="F44" s="67"/>
      <c r="G44" s="64"/>
      <c r="H44" s="48">
        <f t="shared" si="7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9">
        <v>29</v>
      </c>
      <c r="B45" s="40"/>
      <c r="C45" s="100" t="s">
        <v>445</v>
      </c>
      <c r="D45" s="25" t="s">
        <v>95</v>
      </c>
      <c r="E45" s="103">
        <v>4</v>
      </c>
      <c r="F45" s="67"/>
      <c r="G45" s="64"/>
      <c r="H45" s="48">
        <f t="shared" si="7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30.6" x14ac:dyDescent="0.2">
      <c r="A46" s="39">
        <v>30</v>
      </c>
      <c r="B46" s="40"/>
      <c r="C46" s="100" t="s">
        <v>446</v>
      </c>
      <c r="D46" s="25" t="s">
        <v>95</v>
      </c>
      <c r="E46" s="103">
        <v>14</v>
      </c>
      <c r="F46" s="67"/>
      <c r="G46" s="64"/>
      <c r="H46" s="48">
        <f t="shared" si="7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30.6" x14ac:dyDescent="0.2">
      <c r="A47" s="39">
        <v>31</v>
      </c>
      <c r="B47" s="40"/>
      <c r="C47" s="100" t="s">
        <v>447</v>
      </c>
      <c r="D47" s="25" t="s">
        <v>95</v>
      </c>
      <c r="E47" s="103">
        <v>4</v>
      </c>
      <c r="F47" s="67"/>
      <c r="G47" s="64"/>
      <c r="H47" s="48">
        <f t="shared" si="7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30.6" x14ac:dyDescent="0.2">
      <c r="A48" s="39">
        <v>32</v>
      </c>
      <c r="B48" s="40"/>
      <c r="C48" s="100" t="s">
        <v>448</v>
      </c>
      <c r="D48" s="25" t="s">
        <v>95</v>
      </c>
      <c r="E48" s="103">
        <v>21</v>
      </c>
      <c r="F48" s="67"/>
      <c r="G48" s="64"/>
      <c r="H48" s="48">
        <f t="shared" si="7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30.6" x14ac:dyDescent="0.2">
      <c r="A49" s="39">
        <v>33</v>
      </c>
      <c r="B49" s="40"/>
      <c r="C49" s="100" t="s">
        <v>449</v>
      </c>
      <c r="D49" s="25" t="s">
        <v>95</v>
      </c>
      <c r="E49" s="103">
        <v>38</v>
      </c>
      <c r="F49" s="67"/>
      <c r="G49" s="64"/>
      <c r="H49" s="48">
        <f t="shared" si="7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30.6" x14ac:dyDescent="0.2">
      <c r="A50" s="39">
        <v>34</v>
      </c>
      <c r="B50" s="40"/>
      <c r="C50" s="100" t="s">
        <v>450</v>
      </c>
      <c r="D50" s="25" t="s">
        <v>95</v>
      </c>
      <c r="E50" s="103">
        <v>14</v>
      </c>
      <c r="F50" s="67"/>
      <c r="G50" s="64"/>
      <c r="H50" s="48">
        <f t="shared" si="7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30.6" x14ac:dyDescent="0.2">
      <c r="A51" s="39">
        <v>35</v>
      </c>
      <c r="B51" s="40"/>
      <c r="C51" s="100" t="s">
        <v>451</v>
      </c>
      <c r="D51" s="25" t="s">
        <v>95</v>
      </c>
      <c r="E51" s="103">
        <v>20</v>
      </c>
      <c r="F51" s="67"/>
      <c r="G51" s="64"/>
      <c r="H51" s="48">
        <f t="shared" si="7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30.6" x14ac:dyDescent="0.2">
      <c r="A52" s="39">
        <v>36</v>
      </c>
      <c r="B52" s="40"/>
      <c r="C52" s="100" t="s">
        <v>452</v>
      </c>
      <c r="D52" s="25" t="s">
        <v>95</v>
      </c>
      <c r="E52" s="103">
        <v>8</v>
      </c>
      <c r="F52" s="67"/>
      <c r="G52" s="64"/>
      <c r="H52" s="48">
        <f t="shared" si="7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30.6" x14ac:dyDescent="0.2">
      <c r="A53" s="39">
        <v>37</v>
      </c>
      <c r="B53" s="40"/>
      <c r="C53" s="100" t="s">
        <v>453</v>
      </c>
      <c r="D53" s="25" t="s">
        <v>95</v>
      </c>
      <c r="E53" s="103">
        <v>6</v>
      </c>
      <c r="F53" s="67"/>
      <c r="G53" s="64"/>
      <c r="H53" s="48">
        <f t="shared" si="7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30.6" x14ac:dyDescent="0.2">
      <c r="A54" s="39">
        <v>38</v>
      </c>
      <c r="B54" s="40"/>
      <c r="C54" s="100" t="s">
        <v>454</v>
      </c>
      <c r="D54" s="25" t="s">
        <v>95</v>
      </c>
      <c r="E54" s="103">
        <v>128</v>
      </c>
      <c r="F54" s="67"/>
      <c r="G54" s="64"/>
      <c r="H54" s="48">
        <f>ROUND(F54*G54,2)</f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9">
        <v>39</v>
      </c>
      <c r="B55" s="40"/>
      <c r="C55" s="100" t="s">
        <v>455</v>
      </c>
      <c r="D55" s="25" t="s">
        <v>95</v>
      </c>
      <c r="E55" s="103">
        <v>128</v>
      </c>
      <c r="F55" s="67"/>
      <c r="G55" s="64"/>
      <c r="H55" s="48">
        <f>ROUND(F55*G55,2)</f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0.399999999999999" x14ac:dyDescent="0.2">
      <c r="A56" s="39">
        <v>40</v>
      </c>
      <c r="B56" s="40"/>
      <c r="C56" s="100" t="s">
        <v>353</v>
      </c>
      <c r="D56" s="25" t="s">
        <v>95</v>
      </c>
      <c r="E56" s="103">
        <v>30</v>
      </c>
      <c r="F56" s="67"/>
      <c r="G56" s="64"/>
      <c r="H56" s="48">
        <f t="shared" ref="H56:H59" si="8">ROUND(F56*G56,2)</f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0.399999999999999" x14ac:dyDescent="0.2">
      <c r="A57" s="39">
        <v>41</v>
      </c>
      <c r="B57" s="40"/>
      <c r="C57" s="100" t="s">
        <v>354</v>
      </c>
      <c r="D57" s="25" t="s">
        <v>95</v>
      </c>
      <c r="E57" s="103">
        <v>28</v>
      </c>
      <c r="F57" s="67"/>
      <c r="G57" s="64"/>
      <c r="H57" s="48">
        <f t="shared" si="8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9">
        <v>42</v>
      </c>
      <c r="B58" s="40"/>
      <c r="C58" s="100" t="s">
        <v>356</v>
      </c>
      <c r="D58" s="25" t="s">
        <v>95</v>
      </c>
      <c r="E58" s="103">
        <v>4</v>
      </c>
      <c r="F58" s="67"/>
      <c r="G58" s="64"/>
      <c r="H58" s="48">
        <f t="shared" si="8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9">
        <v>43</v>
      </c>
      <c r="B59" s="40"/>
      <c r="C59" s="100" t="s">
        <v>357</v>
      </c>
      <c r="D59" s="25" t="s">
        <v>95</v>
      </c>
      <c r="E59" s="103">
        <v>2</v>
      </c>
      <c r="F59" s="67"/>
      <c r="G59" s="64"/>
      <c r="H59" s="48">
        <f t="shared" si="8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0.399999999999999" x14ac:dyDescent="0.2">
      <c r="A60" s="39">
        <v>44</v>
      </c>
      <c r="B60" s="40"/>
      <c r="C60" s="100" t="s">
        <v>456</v>
      </c>
      <c r="D60" s="25" t="s">
        <v>95</v>
      </c>
      <c r="E60" s="103">
        <v>2</v>
      </c>
      <c r="F60" s="67"/>
      <c r="G60" s="64"/>
      <c r="H60" s="48">
        <f>ROUND(F60*G60,2)</f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9">
        <v>45</v>
      </c>
      <c r="B61" s="40"/>
      <c r="C61" s="100" t="s">
        <v>359</v>
      </c>
      <c r="D61" s="25" t="s">
        <v>95</v>
      </c>
      <c r="E61" s="103">
        <v>30</v>
      </c>
      <c r="F61" s="67"/>
      <c r="G61" s="64"/>
      <c r="H61" s="48">
        <f>ROUND(F61*G61,2)</f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0.399999999999999" x14ac:dyDescent="0.2">
      <c r="A62" s="39">
        <v>46</v>
      </c>
      <c r="B62" s="40"/>
      <c r="C62" s="100" t="s">
        <v>457</v>
      </c>
      <c r="D62" s="25" t="s">
        <v>95</v>
      </c>
      <c r="E62" s="103">
        <v>28</v>
      </c>
      <c r="F62" s="67"/>
      <c r="G62" s="64"/>
      <c r="H62" s="48">
        <f t="shared" ref="H62:H83" si="9">ROUND(F62*G62,2)</f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0.6" x14ac:dyDescent="0.2">
      <c r="A63" s="39">
        <v>47</v>
      </c>
      <c r="B63" s="40"/>
      <c r="C63" s="100" t="s">
        <v>458</v>
      </c>
      <c r="D63" s="25" t="s">
        <v>87</v>
      </c>
      <c r="E63" s="103">
        <v>30</v>
      </c>
      <c r="F63" s="67"/>
      <c r="G63" s="64"/>
      <c r="H63" s="48">
        <f t="shared" si="9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30.6" x14ac:dyDescent="0.2">
      <c r="A64" s="39">
        <v>48</v>
      </c>
      <c r="B64" s="40"/>
      <c r="C64" s="100" t="s">
        <v>459</v>
      </c>
      <c r="D64" s="25" t="s">
        <v>87</v>
      </c>
      <c r="E64" s="103">
        <v>60</v>
      </c>
      <c r="F64" s="67"/>
      <c r="G64" s="64"/>
      <c r="H64" s="48">
        <f t="shared" si="9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30.6" x14ac:dyDescent="0.2">
      <c r="A65" s="39">
        <v>49</v>
      </c>
      <c r="B65" s="40"/>
      <c r="C65" s="100" t="s">
        <v>367</v>
      </c>
      <c r="D65" s="25" t="s">
        <v>87</v>
      </c>
      <c r="E65" s="103">
        <v>65</v>
      </c>
      <c r="F65" s="67"/>
      <c r="G65" s="64"/>
      <c r="H65" s="48">
        <f t="shared" si="9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30.6" x14ac:dyDescent="0.2">
      <c r="A66" s="39">
        <v>50</v>
      </c>
      <c r="B66" s="40"/>
      <c r="C66" s="100" t="s">
        <v>368</v>
      </c>
      <c r="D66" s="25" t="s">
        <v>87</v>
      </c>
      <c r="E66" s="103">
        <v>22</v>
      </c>
      <c r="F66" s="67"/>
      <c r="G66" s="64"/>
      <c r="H66" s="48">
        <f t="shared" si="9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30.6" x14ac:dyDescent="0.2">
      <c r="A67" s="39">
        <v>51</v>
      </c>
      <c r="B67" s="40"/>
      <c r="C67" s="100" t="s">
        <v>369</v>
      </c>
      <c r="D67" s="25" t="s">
        <v>87</v>
      </c>
      <c r="E67" s="103">
        <v>18</v>
      </c>
      <c r="F67" s="67"/>
      <c r="G67" s="64"/>
      <c r="H67" s="48">
        <f t="shared" si="9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30.6" x14ac:dyDescent="0.2">
      <c r="A68" s="39">
        <v>52</v>
      </c>
      <c r="B68" s="40"/>
      <c r="C68" s="100" t="s">
        <v>370</v>
      </c>
      <c r="D68" s="25" t="s">
        <v>87</v>
      </c>
      <c r="E68" s="103">
        <v>5</v>
      </c>
      <c r="F68" s="67"/>
      <c r="G68" s="64"/>
      <c r="H68" s="48">
        <f t="shared" si="9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9">
        <v>53</v>
      </c>
      <c r="B69" s="40"/>
      <c r="C69" s="100" t="s">
        <v>460</v>
      </c>
      <c r="D69" s="25" t="s">
        <v>70</v>
      </c>
      <c r="E69" s="103">
        <v>1</v>
      </c>
      <c r="F69" s="67"/>
      <c r="G69" s="64"/>
      <c r="H69" s="48">
        <f t="shared" si="9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9">
        <v>54</v>
      </c>
      <c r="B70" s="40"/>
      <c r="C70" s="100" t="s">
        <v>461</v>
      </c>
      <c r="D70" s="25" t="s">
        <v>70</v>
      </c>
      <c r="E70" s="103">
        <v>1</v>
      </c>
      <c r="F70" s="67"/>
      <c r="G70" s="64"/>
      <c r="H70" s="48">
        <f t="shared" si="9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9">
        <v>55</v>
      </c>
      <c r="B71" s="40"/>
      <c r="C71" s="100" t="s">
        <v>385</v>
      </c>
      <c r="D71" s="25" t="s">
        <v>70</v>
      </c>
      <c r="E71" s="103">
        <v>1</v>
      </c>
      <c r="F71" s="67"/>
      <c r="G71" s="64"/>
      <c r="H71" s="48">
        <f t="shared" si="9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9">
        <v>56</v>
      </c>
      <c r="B72" s="40"/>
      <c r="C72" s="100" t="s">
        <v>386</v>
      </c>
      <c r="D72" s="25" t="s">
        <v>70</v>
      </c>
      <c r="E72" s="103">
        <v>1</v>
      </c>
      <c r="F72" s="67"/>
      <c r="G72" s="64"/>
      <c r="H72" s="48">
        <f t="shared" si="9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9">
        <v>57</v>
      </c>
      <c r="B73" s="40"/>
      <c r="C73" s="100" t="s">
        <v>387</v>
      </c>
      <c r="D73" s="25" t="s">
        <v>70</v>
      </c>
      <c r="E73" s="103">
        <v>1</v>
      </c>
      <c r="F73" s="67"/>
      <c r="G73" s="64"/>
      <c r="H73" s="48">
        <f t="shared" si="9"/>
        <v>0</v>
      </c>
      <c r="I73" s="64"/>
      <c r="J73" s="64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20.399999999999999" x14ac:dyDescent="0.2">
      <c r="A74" s="39">
        <v>58</v>
      </c>
      <c r="B74" s="40"/>
      <c r="C74" s="100" t="s">
        <v>462</v>
      </c>
      <c r="D74" s="25" t="s">
        <v>70</v>
      </c>
      <c r="E74" s="103">
        <v>1</v>
      </c>
      <c r="F74" s="67"/>
      <c r="G74" s="64"/>
      <c r="H74" s="48">
        <f t="shared" si="9"/>
        <v>0</v>
      </c>
      <c r="I74" s="64"/>
      <c r="J74" s="64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0.399999999999999" x14ac:dyDescent="0.2">
      <c r="A75" s="39">
        <v>59</v>
      </c>
      <c r="B75" s="40"/>
      <c r="C75" s="100" t="s">
        <v>463</v>
      </c>
      <c r="D75" s="25" t="s">
        <v>70</v>
      </c>
      <c r="E75" s="103">
        <v>1</v>
      </c>
      <c r="F75" s="67"/>
      <c r="G75" s="64"/>
      <c r="H75" s="48">
        <f t="shared" si="9"/>
        <v>0</v>
      </c>
      <c r="I75" s="64"/>
      <c r="J75" s="64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ht="20.399999999999999" x14ac:dyDescent="0.2">
      <c r="A76" s="39">
        <v>60</v>
      </c>
      <c r="B76" s="40"/>
      <c r="C76" s="100" t="s">
        <v>464</v>
      </c>
      <c r="D76" s="25" t="s">
        <v>70</v>
      </c>
      <c r="E76" s="103">
        <v>128</v>
      </c>
      <c r="F76" s="67"/>
      <c r="G76" s="64"/>
      <c r="H76" s="48">
        <f t="shared" si="9"/>
        <v>0</v>
      </c>
      <c r="I76" s="64"/>
      <c r="J76" s="64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ht="20.399999999999999" x14ac:dyDescent="0.2">
      <c r="A77" s="39">
        <v>61</v>
      </c>
      <c r="B77" s="40"/>
      <c r="C77" s="100" t="s">
        <v>465</v>
      </c>
      <c r="D77" s="25" t="s">
        <v>70</v>
      </c>
      <c r="E77" s="103">
        <v>128</v>
      </c>
      <c r="F77" s="67"/>
      <c r="G77" s="64"/>
      <c r="H77" s="48">
        <f t="shared" si="9"/>
        <v>0</v>
      </c>
      <c r="I77" s="64"/>
      <c r="J77" s="64"/>
      <c r="K77" s="49">
        <f t="shared" ref="K77:K85" si="10">SUM(H77:J77)</f>
        <v>0</v>
      </c>
      <c r="L77" s="50">
        <f t="shared" ref="L77:L85" si="11">ROUND(E77*F77,2)</f>
        <v>0</v>
      </c>
      <c r="M77" s="48">
        <f t="shared" ref="M77:M85" si="12">ROUND(H77*E77,2)</f>
        <v>0</v>
      </c>
      <c r="N77" s="48">
        <f t="shared" ref="N77:N85" si="13">ROUND(I77*E77,2)</f>
        <v>0</v>
      </c>
      <c r="O77" s="48">
        <f t="shared" ref="O77:O85" si="14">ROUND(J77*E77,2)</f>
        <v>0</v>
      </c>
      <c r="P77" s="49">
        <f t="shared" ref="P77:P85" si="15">SUM(M77:O77)</f>
        <v>0</v>
      </c>
    </row>
    <row r="78" spans="1:16" x14ac:dyDescent="0.2">
      <c r="A78" s="39">
        <v>62</v>
      </c>
      <c r="B78" s="40"/>
      <c r="C78" s="100" t="s">
        <v>466</v>
      </c>
      <c r="D78" s="25" t="s">
        <v>70</v>
      </c>
      <c r="E78" s="103">
        <v>1</v>
      </c>
      <c r="F78" s="67"/>
      <c r="G78" s="64"/>
      <c r="H78" s="48">
        <f t="shared" si="9"/>
        <v>0</v>
      </c>
      <c r="I78" s="64"/>
      <c r="J78" s="64"/>
      <c r="K78" s="49">
        <f t="shared" si="10"/>
        <v>0</v>
      </c>
      <c r="L78" s="50">
        <f t="shared" si="11"/>
        <v>0</v>
      </c>
      <c r="M78" s="48">
        <f t="shared" si="12"/>
        <v>0</v>
      </c>
      <c r="N78" s="48">
        <f t="shared" si="13"/>
        <v>0</v>
      </c>
      <c r="O78" s="48">
        <f t="shared" si="14"/>
        <v>0</v>
      </c>
      <c r="P78" s="49">
        <f t="shared" si="15"/>
        <v>0</v>
      </c>
    </row>
    <row r="79" spans="1:16" x14ac:dyDescent="0.2">
      <c r="A79" s="39">
        <v>63</v>
      </c>
      <c r="B79" s="40"/>
      <c r="C79" s="100" t="s">
        <v>467</v>
      </c>
      <c r="D79" s="25" t="s">
        <v>70</v>
      </c>
      <c r="E79" s="103">
        <v>1</v>
      </c>
      <c r="F79" s="67"/>
      <c r="G79" s="64"/>
      <c r="H79" s="48">
        <f t="shared" si="9"/>
        <v>0</v>
      </c>
      <c r="I79" s="64"/>
      <c r="J79" s="64"/>
      <c r="K79" s="49">
        <f t="shared" si="10"/>
        <v>0</v>
      </c>
      <c r="L79" s="50">
        <f t="shared" si="11"/>
        <v>0</v>
      </c>
      <c r="M79" s="48">
        <f t="shared" si="12"/>
        <v>0</v>
      </c>
      <c r="N79" s="48">
        <f t="shared" si="13"/>
        <v>0</v>
      </c>
      <c r="O79" s="48">
        <f t="shared" si="14"/>
        <v>0</v>
      </c>
      <c r="P79" s="49">
        <f t="shared" si="15"/>
        <v>0</v>
      </c>
    </row>
    <row r="80" spans="1:16" ht="30.6" x14ac:dyDescent="0.2">
      <c r="A80" s="39">
        <v>64</v>
      </c>
      <c r="B80" s="40"/>
      <c r="C80" s="100" t="s">
        <v>468</v>
      </c>
      <c r="D80" s="25" t="s">
        <v>95</v>
      </c>
      <c r="E80" s="103">
        <v>126</v>
      </c>
      <c r="F80" s="67"/>
      <c r="G80" s="64"/>
      <c r="H80" s="48">
        <f t="shared" si="9"/>
        <v>0</v>
      </c>
      <c r="I80" s="64"/>
      <c r="J80" s="64"/>
      <c r="K80" s="49">
        <f t="shared" si="10"/>
        <v>0</v>
      </c>
      <c r="L80" s="50">
        <f t="shared" si="11"/>
        <v>0</v>
      </c>
      <c r="M80" s="48">
        <f t="shared" si="12"/>
        <v>0</v>
      </c>
      <c r="N80" s="48">
        <f t="shared" si="13"/>
        <v>0</v>
      </c>
      <c r="O80" s="48">
        <f t="shared" si="14"/>
        <v>0</v>
      </c>
      <c r="P80" s="49">
        <f t="shared" si="15"/>
        <v>0</v>
      </c>
    </row>
    <row r="81" spans="1:16" x14ac:dyDescent="0.2">
      <c r="A81" s="39">
        <v>65</v>
      </c>
      <c r="B81" s="40"/>
      <c r="C81" s="100" t="s">
        <v>469</v>
      </c>
      <c r="D81" s="25" t="s">
        <v>394</v>
      </c>
      <c r="E81" s="103">
        <v>1</v>
      </c>
      <c r="F81" s="67"/>
      <c r="G81" s="64"/>
      <c r="H81" s="48">
        <f t="shared" si="9"/>
        <v>0</v>
      </c>
      <c r="I81" s="64"/>
      <c r="J81" s="64"/>
      <c r="K81" s="49">
        <f t="shared" si="10"/>
        <v>0</v>
      </c>
      <c r="L81" s="50">
        <f t="shared" si="11"/>
        <v>0</v>
      </c>
      <c r="M81" s="48">
        <f t="shared" si="12"/>
        <v>0</v>
      </c>
      <c r="N81" s="48">
        <f t="shared" si="13"/>
        <v>0</v>
      </c>
      <c r="O81" s="48">
        <f t="shared" si="14"/>
        <v>0</v>
      </c>
      <c r="P81" s="49">
        <f t="shared" si="15"/>
        <v>0</v>
      </c>
    </row>
    <row r="82" spans="1:16" x14ac:dyDescent="0.2">
      <c r="A82" s="39">
        <v>66</v>
      </c>
      <c r="B82" s="40"/>
      <c r="C82" s="100" t="s">
        <v>395</v>
      </c>
      <c r="D82" s="25" t="s">
        <v>394</v>
      </c>
      <c r="E82" s="103">
        <v>1</v>
      </c>
      <c r="F82" s="67"/>
      <c r="G82" s="64"/>
      <c r="H82" s="48">
        <f t="shared" si="9"/>
        <v>0</v>
      </c>
      <c r="I82" s="64"/>
      <c r="J82" s="64"/>
      <c r="K82" s="49">
        <f t="shared" si="10"/>
        <v>0</v>
      </c>
      <c r="L82" s="50">
        <f t="shared" si="11"/>
        <v>0</v>
      </c>
      <c r="M82" s="48">
        <f t="shared" si="12"/>
        <v>0</v>
      </c>
      <c r="N82" s="48">
        <f t="shared" si="13"/>
        <v>0</v>
      </c>
      <c r="O82" s="48">
        <f t="shared" si="14"/>
        <v>0</v>
      </c>
      <c r="P82" s="49">
        <f t="shared" si="15"/>
        <v>0</v>
      </c>
    </row>
    <row r="83" spans="1:16" x14ac:dyDescent="0.2">
      <c r="A83" s="39">
        <v>67</v>
      </c>
      <c r="B83" s="40"/>
      <c r="C83" s="100" t="s">
        <v>470</v>
      </c>
      <c r="D83" s="25" t="s">
        <v>394</v>
      </c>
      <c r="E83" s="103">
        <v>1</v>
      </c>
      <c r="F83" s="67"/>
      <c r="G83" s="64"/>
      <c r="H83" s="48">
        <f t="shared" si="9"/>
        <v>0</v>
      </c>
      <c r="I83" s="64"/>
      <c r="J83" s="64"/>
      <c r="K83" s="49">
        <f t="shared" si="10"/>
        <v>0</v>
      </c>
      <c r="L83" s="50">
        <f t="shared" si="11"/>
        <v>0</v>
      </c>
      <c r="M83" s="48">
        <f t="shared" si="12"/>
        <v>0</v>
      </c>
      <c r="N83" s="48">
        <f t="shared" si="13"/>
        <v>0</v>
      </c>
      <c r="O83" s="48">
        <f t="shared" si="14"/>
        <v>0</v>
      </c>
      <c r="P83" s="49">
        <f t="shared" si="15"/>
        <v>0</v>
      </c>
    </row>
    <row r="84" spans="1:16" x14ac:dyDescent="0.2">
      <c r="A84" s="97">
        <v>3</v>
      </c>
      <c r="B84" s="98"/>
      <c r="C84" s="99" t="s">
        <v>152</v>
      </c>
      <c r="D84" s="25"/>
      <c r="E84" s="103"/>
      <c r="F84" s="67"/>
      <c r="G84" s="64"/>
      <c r="H84" s="48"/>
      <c r="I84" s="64"/>
      <c r="J84" s="64"/>
      <c r="K84" s="49">
        <f t="shared" si="10"/>
        <v>0</v>
      </c>
      <c r="L84" s="50">
        <f t="shared" si="11"/>
        <v>0</v>
      </c>
      <c r="M84" s="48">
        <f t="shared" si="12"/>
        <v>0</v>
      </c>
      <c r="N84" s="48">
        <f t="shared" si="13"/>
        <v>0</v>
      </c>
      <c r="O84" s="48">
        <f t="shared" si="14"/>
        <v>0</v>
      </c>
      <c r="P84" s="49">
        <f t="shared" si="15"/>
        <v>0</v>
      </c>
    </row>
    <row r="85" spans="1:16" ht="10.8" thickBot="1" x14ac:dyDescent="0.25">
      <c r="A85" s="39">
        <v>1</v>
      </c>
      <c r="B85" s="40"/>
      <c r="C85" s="100" t="s">
        <v>396</v>
      </c>
      <c r="D85" s="25" t="s">
        <v>70</v>
      </c>
      <c r="E85" s="103">
        <v>1</v>
      </c>
      <c r="F85" s="67"/>
      <c r="G85" s="64"/>
      <c r="H85" s="48">
        <f t="shared" ref="H85" si="16">ROUND(F85*G85,2)</f>
        <v>0</v>
      </c>
      <c r="I85" s="64"/>
      <c r="J85" s="64"/>
      <c r="K85" s="49">
        <f t="shared" si="10"/>
        <v>0</v>
      </c>
      <c r="L85" s="50">
        <f t="shared" si="11"/>
        <v>0</v>
      </c>
      <c r="M85" s="48">
        <f t="shared" si="12"/>
        <v>0</v>
      </c>
      <c r="N85" s="48">
        <f t="shared" si="13"/>
        <v>0</v>
      </c>
      <c r="O85" s="48">
        <f t="shared" si="14"/>
        <v>0</v>
      </c>
      <c r="P85" s="49">
        <f t="shared" si="15"/>
        <v>0</v>
      </c>
    </row>
    <row r="86" spans="1:16" ht="12" customHeight="1" thickBot="1" x14ac:dyDescent="0.25">
      <c r="A86" s="161" t="s">
        <v>108</v>
      </c>
      <c r="B86" s="162"/>
      <c r="C86" s="162"/>
      <c r="D86" s="162"/>
      <c r="E86" s="162"/>
      <c r="F86" s="162"/>
      <c r="G86" s="162"/>
      <c r="H86" s="162"/>
      <c r="I86" s="162"/>
      <c r="J86" s="162"/>
      <c r="K86" s="163"/>
      <c r="L86" s="68">
        <f>SUM(L14:L85)</f>
        <v>0</v>
      </c>
      <c r="M86" s="69">
        <f>SUM(M14:M85)</f>
        <v>0</v>
      </c>
      <c r="N86" s="69">
        <f>SUM(N14:N85)</f>
        <v>0</v>
      </c>
      <c r="O86" s="69">
        <f>SUM(O14:O85)</f>
        <v>0</v>
      </c>
      <c r="P86" s="70">
        <f>SUM(P14:P85)</f>
        <v>0</v>
      </c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14</v>
      </c>
      <c r="B89" s="17"/>
      <c r="C89" s="160">
        <f>'Kops a'!C33:H33</f>
        <v>0</v>
      </c>
      <c r="D89" s="160"/>
      <c r="E89" s="160"/>
      <c r="F89" s="160"/>
      <c r="G89" s="160"/>
      <c r="H89" s="160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09" t="s">
        <v>15</v>
      </c>
      <c r="D90" s="109"/>
      <c r="E90" s="109"/>
      <c r="F90" s="109"/>
      <c r="G90" s="109"/>
      <c r="H90" s="109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8" t="str">
        <f>'Kops a'!A36</f>
        <v>Tāme sastādīta</v>
      </c>
      <c r="B92" s="89"/>
      <c r="C92" s="89"/>
      <c r="D92" s="89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37</v>
      </c>
      <c r="B94" s="17"/>
      <c r="C94" s="160">
        <f>'Kops a'!C38:H38</f>
        <v>0</v>
      </c>
      <c r="D94" s="160"/>
      <c r="E94" s="160"/>
      <c r="F94" s="160"/>
      <c r="G94" s="160"/>
      <c r="H94" s="160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09" t="s">
        <v>15</v>
      </c>
      <c r="D95" s="109"/>
      <c r="E95" s="109"/>
      <c r="F95" s="109"/>
      <c r="G95" s="109"/>
      <c r="H95" s="109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88" t="s">
        <v>54</v>
      </c>
      <c r="B97" s="89"/>
      <c r="C97" s="93">
        <f>'Kops a'!C41</f>
        <v>0</v>
      </c>
      <c r="D97" s="51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95:H95"/>
    <mergeCell ref="C4:I4"/>
    <mergeCell ref="F12:K12"/>
    <mergeCell ref="J9:M9"/>
    <mergeCell ref="D8:L8"/>
    <mergeCell ref="A86:K86"/>
    <mergeCell ref="C89:H89"/>
    <mergeCell ref="C90:H90"/>
    <mergeCell ref="C94:H94"/>
  </mergeCells>
  <conditionalFormatting sqref="I14:J85 A14:G85">
    <cfRule type="cellIs" dxfId="15" priority="32" operator="equal">
      <formula>0</formula>
    </cfRule>
  </conditionalFormatting>
  <conditionalFormatting sqref="N9:O9 K14:P85 H14:H85">
    <cfRule type="cellIs" dxfId="14" priority="31" operator="equal">
      <formula>0</formula>
    </cfRule>
  </conditionalFormatting>
  <conditionalFormatting sqref="C2:I2">
    <cfRule type="cellIs" dxfId="13" priority="28" operator="equal">
      <formula>0</formula>
    </cfRule>
  </conditionalFormatting>
  <conditionalFormatting sqref="O10">
    <cfRule type="cellIs" dxfId="12" priority="27" operator="equal">
      <formula>"20__. gada __. _________"</formula>
    </cfRule>
  </conditionalFormatting>
  <conditionalFormatting sqref="L86:P86">
    <cfRule type="cellIs" dxfId="11" priority="21" operator="equal">
      <formula>0</formula>
    </cfRule>
  </conditionalFormatting>
  <conditionalFormatting sqref="C4:I4">
    <cfRule type="cellIs" dxfId="10" priority="20" operator="equal">
      <formula>0</formula>
    </cfRule>
  </conditionalFormatting>
  <conditionalFormatting sqref="D5:L8">
    <cfRule type="cellIs" dxfId="9" priority="16" operator="equal">
      <formula>0</formula>
    </cfRule>
  </conditionalFormatting>
  <conditionalFormatting sqref="P10">
    <cfRule type="cellIs" dxfId="8" priority="12" operator="equal">
      <formula>"20__. gada __. _________"</formula>
    </cfRule>
  </conditionalFormatting>
  <conditionalFormatting sqref="C94:H94">
    <cfRule type="cellIs" dxfId="7" priority="9" operator="equal">
      <formula>0</formula>
    </cfRule>
  </conditionalFormatting>
  <conditionalFormatting sqref="C89:H89">
    <cfRule type="cellIs" dxfId="6" priority="8" operator="equal">
      <formula>0</formula>
    </cfRule>
  </conditionalFormatting>
  <conditionalFormatting sqref="C94:H94 C97 C89:H89">
    <cfRule type="cellIs" dxfId="5" priority="7" operator="equal">
      <formula>0</formula>
    </cfRule>
  </conditionalFormatting>
  <conditionalFormatting sqref="D1">
    <cfRule type="cellIs" dxfId="4" priority="6" operator="equal">
      <formula>0</formula>
    </cfRule>
  </conditionalFormatting>
  <conditionalFormatting sqref="A9">
    <cfRule type="containsText" dxfId="3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6:K86">
    <cfRule type="containsText" dxfId="2" priority="1" operator="containsText" text="Tiešās izmaksas kopā, t. sk. darba devēja sociālais nodoklis __.__% ">
      <formula>NOT(ISERROR(SEARCH("Tiešās izmaksas kopā, t. sk. darba devēja sociālais nodoklis __.__% ",A86)))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C848299-F747-4D4C-BE47-58A1BBDB8A5B}">
            <xm:f>NOT(ISERROR(SEARCH("Tāme sastādīta ____. gada ___. ______________",A92)))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10" operator="containsText" id="{1A9581D5-9790-4D5D-94E5-4E7B8C258AD0}">
            <xm:f>NOT(ISERROR(SEARCH("Sertifikāta Nr. _________________________________",A97)))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abSelected="1" workbookViewId="0">
      <selection activeCell="J25" sqref="J25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11"/>
      <c r="H1" s="111"/>
      <c r="I1" s="111"/>
    </row>
    <row r="2" spans="1:9" x14ac:dyDescent="0.2">
      <c r="A2" s="154" t="s">
        <v>16</v>
      </c>
      <c r="B2" s="154"/>
      <c r="C2" s="154"/>
      <c r="D2" s="154"/>
      <c r="E2" s="154"/>
      <c r="F2" s="154"/>
      <c r="G2" s="154"/>
      <c r="H2" s="154"/>
      <c r="I2" s="154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5" t="s">
        <v>17</v>
      </c>
      <c r="D4" s="155"/>
      <c r="E4" s="155"/>
      <c r="F4" s="155"/>
      <c r="G4" s="155"/>
      <c r="H4" s="155"/>
      <c r="I4" s="155"/>
    </row>
    <row r="5" spans="1:9" ht="11.25" customHeight="1" x14ac:dyDescent="0.2">
      <c r="A5" s="87"/>
      <c r="B5" s="87"/>
      <c r="C5" s="157" t="s">
        <v>52</v>
      </c>
      <c r="D5" s="157"/>
      <c r="E5" s="157"/>
      <c r="F5" s="157"/>
      <c r="G5" s="157"/>
      <c r="H5" s="157"/>
      <c r="I5" s="157"/>
    </row>
    <row r="6" spans="1:9" x14ac:dyDescent="0.2">
      <c r="A6" s="152" t="s">
        <v>18</v>
      </c>
      <c r="B6" s="152"/>
      <c r="C6" s="152"/>
      <c r="D6" s="156" t="str">
        <f>'Kopt a'!B13</f>
        <v>Daudzdzīvokļu dzīvojamās mājas vienkāršotas fasādes atjaunošana</v>
      </c>
      <c r="E6" s="156"/>
      <c r="F6" s="156"/>
      <c r="G6" s="156"/>
      <c r="H6" s="156"/>
      <c r="I6" s="156"/>
    </row>
    <row r="7" spans="1:9" ht="24.9" customHeight="1" x14ac:dyDescent="0.2">
      <c r="A7" s="152" t="s">
        <v>6</v>
      </c>
      <c r="B7" s="152"/>
      <c r="C7" s="152"/>
      <c r="D7" s="153" t="str">
        <f>'Kopt a'!B14</f>
        <v>Daudzdzīvokļu dzīvojamās mājas, Rīgas ielā 57, Jelgavā vienkāršotas fasādes atjaunošana</v>
      </c>
      <c r="E7" s="153"/>
      <c r="F7" s="153"/>
      <c r="G7" s="153"/>
      <c r="H7" s="153"/>
      <c r="I7" s="153"/>
    </row>
    <row r="8" spans="1:9" x14ac:dyDescent="0.2">
      <c r="A8" s="149" t="s">
        <v>19</v>
      </c>
      <c r="B8" s="149"/>
      <c r="C8" s="149"/>
      <c r="D8" s="150" t="str">
        <f>'Kopt a'!B15</f>
        <v>Rīgas iela 57, Jelgava</v>
      </c>
      <c r="E8" s="150"/>
      <c r="F8" s="150"/>
      <c r="G8" s="150"/>
      <c r="H8" s="150"/>
      <c r="I8" s="150"/>
    </row>
    <row r="9" spans="1:9" x14ac:dyDescent="0.2">
      <c r="A9" s="149" t="s">
        <v>20</v>
      </c>
      <c r="B9" s="149"/>
      <c r="C9" s="149"/>
      <c r="D9" s="150">
        <f>'Kopt a'!B16</f>
        <v>0</v>
      </c>
      <c r="E9" s="150"/>
      <c r="F9" s="150"/>
      <c r="G9" s="150"/>
      <c r="H9" s="150"/>
      <c r="I9" s="150"/>
    </row>
    <row r="10" spans="1:9" x14ac:dyDescent="0.2">
      <c r="C10" s="4" t="s">
        <v>21</v>
      </c>
      <c r="D10" s="151">
        <f>E28</f>
        <v>0</v>
      </c>
      <c r="E10" s="151"/>
      <c r="F10" s="80"/>
      <c r="G10" s="80"/>
      <c r="H10" s="80"/>
      <c r="I10" s="80"/>
    </row>
    <row r="11" spans="1:9" x14ac:dyDescent="0.2">
      <c r="C11" s="4" t="s">
        <v>22</v>
      </c>
      <c r="D11" s="151">
        <f>I24</f>
        <v>0</v>
      </c>
      <c r="E11" s="151"/>
      <c r="F11" s="80"/>
      <c r="G11" s="80"/>
      <c r="H11" s="80"/>
      <c r="I11" s="80"/>
    </row>
    <row r="12" spans="1:9" ht="10.8" thickBot="1" x14ac:dyDescent="0.25">
      <c r="F12" s="18"/>
      <c r="G12" s="18"/>
      <c r="H12" s="18"/>
      <c r="I12" s="18"/>
    </row>
    <row r="13" spans="1:9" x14ac:dyDescent="0.2">
      <c r="A13" s="133" t="s">
        <v>23</v>
      </c>
      <c r="B13" s="135" t="s">
        <v>24</v>
      </c>
      <c r="C13" s="137" t="s">
        <v>25</v>
      </c>
      <c r="D13" s="138"/>
      <c r="E13" s="141" t="s">
        <v>26</v>
      </c>
      <c r="F13" s="145" t="s">
        <v>27</v>
      </c>
      <c r="G13" s="146"/>
      <c r="H13" s="146"/>
      <c r="I13" s="147" t="s">
        <v>28</v>
      </c>
    </row>
    <row r="14" spans="1:9" ht="21" thickBot="1" x14ac:dyDescent="0.25">
      <c r="A14" s="134"/>
      <c r="B14" s="136"/>
      <c r="C14" s="139"/>
      <c r="D14" s="140"/>
      <c r="E14" s="142"/>
      <c r="F14" s="19" t="s">
        <v>29</v>
      </c>
      <c r="G14" s="20" t="s">
        <v>30</v>
      </c>
      <c r="H14" s="20" t="s">
        <v>31</v>
      </c>
      <c r="I14" s="148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43" t="str">
        <f>'1a'!C2:I2</f>
        <v>Ieejas mezgla atjaunošana</v>
      </c>
      <c r="D15" s="144"/>
      <c r="E15" s="60">
        <f>'1a'!P58</f>
        <v>0</v>
      </c>
      <c r="F15" s="55">
        <f>'1a'!M58</f>
        <v>0</v>
      </c>
      <c r="G15" s="56">
        <f>'1a'!N58</f>
        <v>0</v>
      </c>
      <c r="H15" s="56">
        <f>'1a'!O58</f>
        <v>0</v>
      </c>
      <c r="I15" s="57">
        <f>'1a'!L58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29" t="str">
        <f>'2a'!C2:I2</f>
        <v>Jumta atjaunošana</v>
      </c>
      <c r="D16" s="130"/>
      <c r="E16" s="61">
        <f>'2a'!P75</f>
        <v>0</v>
      </c>
      <c r="F16" s="47">
        <f>'2a'!M75</f>
        <v>0</v>
      </c>
      <c r="G16" s="58">
        <f>'2a'!N75</f>
        <v>0</v>
      </c>
      <c r="H16" s="58">
        <f>'2a'!O75</f>
        <v>0</v>
      </c>
      <c r="I16" s="59">
        <f>'2a'!L75</f>
        <v>0</v>
      </c>
    </row>
    <row r="17" spans="1:9" x14ac:dyDescent="0.2">
      <c r="A17" s="75">
        <f>IF(E17=0,0,IF(COUNTBLANK(E17)=1,0,COUNTA($E$15:E17)))</f>
        <v>0</v>
      </c>
      <c r="B17" s="25">
        <f t="shared" ref="B17:B23" si="0">IF(A17=0,0,CONCATENATE("Lt-",A17))</f>
        <v>0</v>
      </c>
      <c r="C17" s="129" t="str">
        <f>'3a'!C2:I2</f>
        <v>Siltināšanas un apdares darbi</v>
      </c>
      <c r="D17" s="130"/>
      <c r="E17" s="62">
        <f>'3a'!P164</f>
        <v>0</v>
      </c>
      <c r="F17" s="47">
        <f>'3a'!M164</f>
        <v>0</v>
      </c>
      <c r="G17" s="58">
        <f>'3a'!N164</f>
        <v>0</v>
      </c>
      <c r="H17" s="58">
        <f>'3a'!O164</f>
        <v>0</v>
      </c>
      <c r="I17" s="59">
        <f>'3a'!L164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29" t="str">
        <f>'4a'!C2:I2</f>
        <v>Pagraba griestu atjaunošanas darbi</v>
      </c>
      <c r="D18" s="130"/>
      <c r="E18" s="62">
        <f>'4a'!P35</f>
        <v>0</v>
      </c>
      <c r="F18" s="47">
        <f>'4a'!M35</f>
        <v>0</v>
      </c>
      <c r="G18" s="58">
        <f>'4a'!N35</f>
        <v>0</v>
      </c>
      <c r="H18" s="58">
        <f>'4a'!O35</f>
        <v>0</v>
      </c>
      <c r="I18" s="59">
        <f>'4a'!L35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29" t="str">
        <f>'5a'!C2:I2</f>
        <v>Logu un durvju maiņa</v>
      </c>
      <c r="D19" s="130"/>
      <c r="E19" s="62">
        <f>'5a'!P113</f>
        <v>0</v>
      </c>
      <c r="F19" s="47">
        <f>'5a'!M113</f>
        <v>0</v>
      </c>
      <c r="G19" s="58">
        <f>'5a'!N113</f>
        <v>0</v>
      </c>
      <c r="H19" s="58">
        <f>'5a'!O113</f>
        <v>0</v>
      </c>
      <c r="I19" s="59">
        <f>'5a'!L113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29" t="str">
        <f>'6a'!C2:I2</f>
        <v>Iekšējie apdares darbi</v>
      </c>
      <c r="D20" s="130"/>
      <c r="E20" s="62">
        <f>'6a'!P27</f>
        <v>0</v>
      </c>
      <c r="F20" s="47">
        <f>'6a'!M27</f>
        <v>0</v>
      </c>
      <c r="G20" s="58">
        <f>'6a'!N27</f>
        <v>0</v>
      </c>
      <c r="H20" s="58">
        <f>'6a'!O27</f>
        <v>0</v>
      </c>
      <c r="I20" s="59">
        <f>'6a'!L27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29" t="str">
        <f>'7a'!C2:I2</f>
        <v>Ventilācijas atjaunošanas darbi</v>
      </c>
      <c r="D21" s="130"/>
      <c r="E21" s="62">
        <f>'7a'!P20</f>
        <v>0</v>
      </c>
      <c r="F21" s="47">
        <f>'7a'!M20</f>
        <v>0</v>
      </c>
      <c r="G21" s="58">
        <f>'7a'!N20</f>
        <v>0</v>
      </c>
      <c r="H21" s="58">
        <f>'7a'!O20</f>
        <v>0</v>
      </c>
      <c r="I21" s="59">
        <f>'7a'!L20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29" t="str">
        <f>'8a'!C2:I2</f>
        <v>Ūdensapgādes un kanalizācijas sistēmas atjaunošana</v>
      </c>
      <c r="D22" s="130"/>
      <c r="E22" s="62">
        <f>'8a'!P91</f>
        <v>0</v>
      </c>
      <c r="F22" s="47">
        <f>'8a'!M91</f>
        <v>0</v>
      </c>
      <c r="G22" s="58">
        <f>'8a'!N91</f>
        <v>0</v>
      </c>
      <c r="H22" s="58">
        <f>'8a'!O91</f>
        <v>0</v>
      </c>
      <c r="I22" s="59">
        <f>'8a'!L91</f>
        <v>0</v>
      </c>
    </row>
    <row r="23" spans="1:9" ht="10.8" thickBot="1" x14ac:dyDescent="0.25">
      <c r="A23" s="76">
        <f>IF(E23=0,0,IF(COUNTBLANK(E23)=1,0,COUNTA($E$15:E23)))</f>
        <v>0</v>
      </c>
      <c r="B23" s="26">
        <f t="shared" si="0"/>
        <v>0</v>
      </c>
      <c r="C23" s="131" t="str">
        <f>'9a'!C2:I2</f>
        <v>Apkures sistēmas atjaunošana</v>
      </c>
      <c r="D23" s="132"/>
      <c r="E23" s="62">
        <f>'9a'!P86</f>
        <v>0</v>
      </c>
      <c r="F23" s="47">
        <f>'9a'!M86</f>
        <v>0</v>
      </c>
      <c r="G23" s="58">
        <f>'9a'!N86</f>
        <v>0</v>
      </c>
      <c r="H23" s="58">
        <f>'9a'!O86</f>
        <v>0</v>
      </c>
      <c r="I23" s="59">
        <f>'9a'!L86</f>
        <v>0</v>
      </c>
    </row>
    <row r="24" spans="1:9" ht="10.8" thickBot="1" x14ac:dyDescent="0.25">
      <c r="A24" s="115" t="s">
        <v>32</v>
      </c>
      <c r="B24" s="116"/>
      <c r="C24" s="116"/>
      <c r="D24" s="116"/>
      <c r="E24" s="42">
        <f>SUM(E15:E23)</f>
        <v>0</v>
      </c>
      <c r="F24" s="41">
        <f>SUM(F15:F23)</f>
        <v>0</v>
      </c>
      <c r="G24" s="41">
        <f>SUM(G15:G23)</f>
        <v>0</v>
      </c>
      <c r="H24" s="41">
        <f>SUM(H15:H23)</f>
        <v>0</v>
      </c>
      <c r="I24" s="42">
        <f>SUM(I15:I23)</f>
        <v>0</v>
      </c>
    </row>
    <row r="25" spans="1:9" x14ac:dyDescent="0.2">
      <c r="A25" s="117" t="s">
        <v>33</v>
      </c>
      <c r="B25" s="118"/>
      <c r="C25" s="119"/>
      <c r="D25" s="71"/>
      <c r="E25" s="43">
        <f>ROUND(E24*$D25,2)</f>
        <v>0</v>
      </c>
      <c r="F25" s="44"/>
      <c r="G25" s="44"/>
      <c r="H25" s="44"/>
      <c r="I25" s="44"/>
    </row>
    <row r="26" spans="1:9" x14ac:dyDescent="0.2">
      <c r="A26" s="120" t="s">
        <v>34</v>
      </c>
      <c r="B26" s="121"/>
      <c r="C26" s="122"/>
      <c r="D26" s="72"/>
      <c r="E26" s="45">
        <f>ROUND(E25*$D26,2)</f>
        <v>0</v>
      </c>
      <c r="F26" s="44"/>
      <c r="G26" s="44"/>
      <c r="H26" s="44"/>
      <c r="I26" s="44"/>
    </row>
    <row r="27" spans="1:9" x14ac:dyDescent="0.2">
      <c r="A27" s="123" t="s">
        <v>35</v>
      </c>
      <c r="B27" s="124"/>
      <c r="C27" s="125"/>
      <c r="D27" s="73"/>
      <c r="E27" s="45">
        <f>ROUND(E24*$D27,2)</f>
        <v>0</v>
      </c>
      <c r="F27" s="44"/>
      <c r="G27" s="44"/>
      <c r="H27" s="44"/>
      <c r="I27" s="44"/>
    </row>
    <row r="28" spans="1:9" ht="10.8" thickBot="1" x14ac:dyDescent="0.25">
      <c r="A28" s="126" t="s">
        <v>36</v>
      </c>
      <c r="B28" s="127"/>
      <c r="C28" s="128"/>
      <c r="D28" s="22"/>
      <c r="E28" s="46">
        <f>SUM(E24:E27)-E26</f>
        <v>0</v>
      </c>
      <c r="F28" s="44"/>
      <c r="G28" s="44"/>
      <c r="H28" s="44"/>
      <c r="I28" s="44"/>
    </row>
    <row r="29" spans="1:9" x14ac:dyDescent="0.2">
      <c r="A29" s="96" t="s">
        <v>109</v>
      </c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4"/>
      <c r="D33" s="114"/>
      <c r="E33" s="114"/>
      <c r="F33" s="114"/>
      <c r="G33" s="114"/>
      <c r="H33" s="114"/>
    </row>
    <row r="34" spans="1:8" x14ac:dyDescent="0.2">
      <c r="A34" s="17"/>
      <c r="B34" s="17"/>
      <c r="C34" s="109" t="s">
        <v>15</v>
      </c>
      <c r="D34" s="109"/>
      <c r="E34" s="109"/>
      <c r="F34" s="109"/>
      <c r="G34" s="109"/>
      <c r="H34" s="109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8" t="str">
        <f>'Kopt a'!A36</f>
        <v>Tāme sastādīta</v>
      </c>
      <c r="B36" s="89"/>
      <c r="C36" s="89"/>
      <c r="D36" s="89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4"/>
      <c r="D38" s="114"/>
      <c r="E38" s="114"/>
      <c r="F38" s="114"/>
      <c r="G38" s="114"/>
      <c r="H38" s="114"/>
    </row>
    <row r="39" spans="1:8" x14ac:dyDescent="0.2">
      <c r="A39" s="17"/>
      <c r="B39" s="17"/>
      <c r="C39" s="109" t="s">
        <v>15</v>
      </c>
      <c r="D39" s="109"/>
      <c r="E39" s="109"/>
      <c r="F39" s="109"/>
      <c r="G39" s="109"/>
      <c r="H39" s="109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8" t="s">
        <v>53</v>
      </c>
      <c r="B41" s="89"/>
      <c r="C41" s="94"/>
      <c r="D41" s="89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56" priority="19" operator="equal">
      <formula>0</formula>
    </cfRule>
  </conditionalFormatting>
  <conditionalFormatting sqref="D10:E11">
    <cfRule type="cellIs" dxfId="155" priority="18" operator="equal">
      <formula>0</formula>
    </cfRule>
  </conditionalFormatting>
  <conditionalFormatting sqref="E15 C15:D23 E25:E28 I15:I23">
    <cfRule type="cellIs" dxfId="154" priority="16" operator="equal">
      <formula>0</formula>
    </cfRule>
  </conditionalFormatting>
  <conditionalFormatting sqref="D25:D27">
    <cfRule type="cellIs" dxfId="153" priority="14" operator="equal">
      <formula>0</formula>
    </cfRule>
  </conditionalFormatting>
  <conditionalFormatting sqref="C38:H38">
    <cfRule type="cellIs" dxfId="152" priority="11" operator="equal">
      <formula>0</formula>
    </cfRule>
  </conditionalFormatting>
  <conditionalFormatting sqref="C33:H33">
    <cfRule type="cellIs" dxfId="151" priority="10" operator="equal">
      <formula>0</formula>
    </cfRule>
  </conditionalFormatting>
  <conditionalFormatting sqref="E15:E23">
    <cfRule type="cellIs" dxfId="150" priority="8" operator="equal">
      <formula>0</formula>
    </cfRule>
  </conditionalFormatting>
  <conditionalFormatting sqref="F15:I23">
    <cfRule type="cellIs" dxfId="149" priority="7" operator="equal">
      <formula>0</formula>
    </cfRule>
  </conditionalFormatting>
  <conditionalFormatting sqref="D6:I9">
    <cfRule type="cellIs" dxfId="148" priority="6" operator="equal">
      <formula>0</formula>
    </cfRule>
  </conditionalFormatting>
  <conditionalFormatting sqref="C41">
    <cfRule type="cellIs" dxfId="147" priority="4" operator="equal">
      <formula>0</formula>
    </cfRule>
  </conditionalFormatting>
  <conditionalFormatting sqref="B15:B23">
    <cfRule type="cellIs" dxfId="146" priority="3" operator="equal">
      <formula>0</formula>
    </cfRule>
  </conditionalFormatting>
  <conditionalFormatting sqref="A15:A23">
    <cfRule type="cellIs" dxfId="145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0"/>
  <sheetViews>
    <sheetView topLeftCell="A43"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58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ht="11.25" customHeight="1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P58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2"/>
      <c r="P10" s="90" t="str">
        <f>A64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3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 x14ac:dyDescent="0.2">
      <c r="A15" s="39">
        <v>1</v>
      </c>
      <c r="B15" s="40"/>
      <c r="C15" s="100" t="s">
        <v>60</v>
      </c>
      <c r="D15" s="25" t="s">
        <v>61</v>
      </c>
      <c r="E15" s="103">
        <v>15.74</v>
      </c>
      <c r="F15" s="67"/>
      <c r="G15" s="64"/>
      <c r="H15" s="48">
        <f>ROUND(F15*G15,2)</f>
        <v>0</v>
      </c>
      <c r="I15" s="64"/>
      <c r="J15" s="64"/>
      <c r="K15" s="49">
        <f t="shared" ref="K15:K57" si="0">SUM(H15:J15)</f>
        <v>0</v>
      </c>
      <c r="L15" s="50">
        <f t="shared" ref="L15:L57" si="1">ROUND(E15*F15,2)</f>
        <v>0</v>
      </c>
      <c r="M15" s="48">
        <f t="shared" ref="M15:M57" si="2">ROUND(H15*E15,2)</f>
        <v>0</v>
      </c>
      <c r="N15" s="48">
        <f t="shared" ref="N15:N57" si="3">ROUND(I15*E15,2)</f>
        <v>0</v>
      </c>
      <c r="O15" s="48">
        <f t="shared" ref="O15:O57" si="4">ROUND(J15*E15,2)</f>
        <v>0</v>
      </c>
      <c r="P15" s="49">
        <f t="shared" ref="P15:P57" si="5">SUM(M15:O15)</f>
        <v>0</v>
      </c>
    </row>
    <row r="16" spans="1:16" ht="40.799999999999997" x14ac:dyDescent="0.2">
      <c r="A16" s="39">
        <v>2</v>
      </c>
      <c r="B16" s="40"/>
      <c r="C16" s="100" t="s">
        <v>62</v>
      </c>
      <c r="D16" s="25" t="s">
        <v>61</v>
      </c>
      <c r="E16" s="103">
        <v>14</v>
      </c>
      <c r="F16" s="67"/>
      <c r="G16" s="64"/>
      <c r="H16" s="48">
        <f t="shared" ref="H16:H57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97">
        <v>2</v>
      </c>
      <c r="B17" s="98"/>
      <c r="C17" s="99" t="s">
        <v>63</v>
      </c>
      <c r="D17" s="25"/>
      <c r="E17" s="103"/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9">
        <v>1</v>
      </c>
      <c r="B18" s="40"/>
      <c r="C18" s="100" t="s">
        <v>64</v>
      </c>
      <c r="D18" s="25" t="s">
        <v>61</v>
      </c>
      <c r="E18" s="103">
        <v>5.89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0.399999999999999" x14ac:dyDescent="0.2">
      <c r="A19" s="39">
        <v>2</v>
      </c>
      <c r="B19" s="40"/>
      <c r="C19" s="100" t="s">
        <v>65</v>
      </c>
      <c r="D19" s="25" t="s">
        <v>61</v>
      </c>
      <c r="E19" s="103">
        <v>5.89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0.399999999999999" x14ac:dyDescent="0.2">
      <c r="A20" s="39">
        <v>3</v>
      </c>
      <c r="B20" s="40"/>
      <c r="C20" s="101" t="s">
        <v>66</v>
      </c>
      <c r="D20" s="25" t="s">
        <v>61</v>
      </c>
      <c r="E20" s="103">
        <f>E19*1.25</f>
        <v>7.36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9">
        <v>4</v>
      </c>
      <c r="B21" s="40"/>
      <c r="C21" s="101" t="s">
        <v>67</v>
      </c>
      <c r="D21" s="25" t="s">
        <v>68</v>
      </c>
      <c r="E21" s="103">
        <f>E19*5</f>
        <v>29.45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9">
        <v>5</v>
      </c>
      <c r="B22" s="40"/>
      <c r="C22" s="101" t="s">
        <v>69</v>
      </c>
      <c r="D22" s="25" t="s">
        <v>70</v>
      </c>
      <c r="E22" s="103">
        <v>1</v>
      </c>
      <c r="F22" s="67"/>
      <c r="G22" s="64"/>
      <c r="H22" s="48">
        <f t="shared" si="6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0.399999999999999" x14ac:dyDescent="0.2">
      <c r="A23" s="39">
        <v>6</v>
      </c>
      <c r="B23" s="40"/>
      <c r="C23" s="101" t="s">
        <v>71</v>
      </c>
      <c r="D23" s="25" t="s">
        <v>68</v>
      </c>
      <c r="E23" s="103">
        <f>E19*0.25</f>
        <v>1.47</v>
      </c>
      <c r="F23" s="67"/>
      <c r="G23" s="64"/>
      <c r="H23" s="48">
        <f t="shared" si="6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9">
        <v>7</v>
      </c>
      <c r="B24" s="40"/>
      <c r="C24" s="100" t="s">
        <v>72</v>
      </c>
      <c r="D24" s="25" t="s">
        <v>61</v>
      </c>
      <c r="E24" s="103">
        <f>E19</f>
        <v>5.89</v>
      </c>
      <c r="F24" s="67"/>
      <c r="G24" s="64"/>
      <c r="H24" s="48">
        <f t="shared" si="6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0.399999999999999" x14ac:dyDescent="0.2">
      <c r="A25" s="39">
        <v>8</v>
      </c>
      <c r="B25" s="40"/>
      <c r="C25" s="102" t="s">
        <v>73</v>
      </c>
      <c r="D25" s="25" t="s">
        <v>68</v>
      </c>
      <c r="E25" s="103">
        <f>E24*4</f>
        <v>23.56</v>
      </c>
      <c r="F25" s="67"/>
      <c r="G25" s="64"/>
      <c r="H25" s="48">
        <f t="shared" si="6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9">
        <v>9</v>
      </c>
      <c r="B26" s="40"/>
      <c r="C26" s="102" t="s">
        <v>74</v>
      </c>
      <c r="D26" s="25" t="s">
        <v>70</v>
      </c>
      <c r="E26" s="103">
        <v>1</v>
      </c>
      <c r="F26" s="67"/>
      <c r="G26" s="64"/>
      <c r="H26" s="48">
        <f t="shared" si="6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9">
        <v>10</v>
      </c>
      <c r="B27" s="40"/>
      <c r="C27" s="100" t="s">
        <v>75</v>
      </c>
      <c r="D27" s="25" t="s">
        <v>61</v>
      </c>
      <c r="E27" s="103">
        <f>E24</f>
        <v>5.89</v>
      </c>
      <c r="F27" s="67"/>
      <c r="G27" s="64"/>
      <c r="H27" s="48">
        <f t="shared" si="6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0.399999999999999" x14ac:dyDescent="0.2">
      <c r="A28" s="39">
        <v>11</v>
      </c>
      <c r="B28" s="40"/>
      <c r="C28" s="102" t="s">
        <v>76</v>
      </c>
      <c r="D28" s="25" t="s">
        <v>77</v>
      </c>
      <c r="E28" s="103">
        <f>E27*0.45*1.2</f>
        <v>3.18</v>
      </c>
      <c r="F28" s="67"/>
      <c r="G28" s="64"/>
      <c r="H28" s="48">
        <f t="shared" si="6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9">
        <v>12</v>
      </c>
      <c r="B29" s="40"/>
      <c r="C29" s="102" t="s">
        <v>74</v>
      </c>
      <c r="D29" s="25" t="s">
        <v>70</v>
      </c>
      <c r="E29" s="103">
        <v>1</v>
      </c>
      <c r="F29" s="67"/>
      <c r="G29" s="64"/>
      <c r="H29" s="48">
        <f t="shared" si="6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x14ac:dyDescent="0.2">
      <c r="A30" s="97">
        <v>3</v>
      </c>
      <c r="B30" s="98"/>
      <c r="C30" s="99" t="s">
        <v>78</v>
      </c>
      <c r="D30" s="25"/>
      <c r="E30" s="103"/>
      <c r="F30" s="67"/>
      <c r="G30" s="64"/>
      <c r="H30" s="48">
        <f t="shared" si="6"/>
        <v>0</v>
      </c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0.399999999999999" x14ac:dyDescent="0.2">
      <c r="A31" s="39">
        <v>1</v>
      </c>
      <c r="B31" s="40"/>
      <c r="C31" s="100" t="s">
        <v>79</v>
      </c>
      <c r="D31" s="25" t="s">
        <v>61</v>
      </c>
      <c r="E31" s="103">
        <v>1.95</v>
      </c>
      <c r="F31" s="67"/>
      <c r="G31" s="64"/>
      <c r="H31" s="48">
        <f t="shared" si="6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39">
        <v>2</v>
      </c>
      <c r="B32" s="40"/>
      <c r="C32" s="101" t="s">
        <v>80</v>
      </c>
      <c r="D32" s="25" t="s">
        <v>61</v>
      </c>
      <c r="E32" s="103">
        <f>E31*1.15</f>
        <v>2.2400000000000002</v>
      </c>
      <c r="F32" s="67"/>
      <c r="G32" s="64"/>
      <c r="H32" s="48">
        <f t="shared" si="6"/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x14ac:dyDescent="0.2">
      <c r="A33" s="39">
        <v>3</v>
      </c>
      <c r="B33" s="40"/>
      <c r="C33" s="101" t="s">
        <v>81</v>
      </c>
      <c r="D33" s="25" t="s">
        <v>70</v>
      </c>
      <c r="E33" s="103">
        <v>1</v>
      </c>
      <c r="F33" s="67"/>
      <c r="G33" s="64"/>
      <c r="H33" s="48">
        <f t="shared" si="6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9">
        <v>4</v>
      </c>
      <c r="B34" s="40"/>
      <c r="C34" s="100" t="s">
        <v>82</v>
      </c>
      <c r="D34" s="25" t="s">
        <v>61</v>
      </c>
      <c r="E34" s="103">
        <f>E31</f>
        <v>1.95</v>
      </c>
      <c r="F34" s="67"/>
      <c r="G34" s="64"/>
      <c r="H34" s="48">
        <f t="shared" si="6"/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0.399999999999999" x14ac:dyDescent="0.2">
      <c r="A35" s="39">
        <v>5</v>
      </c>
      <c r="B35" s="40"/>
      <c r="C35" s="101" t="s">
        <v>83</v>
      </c>
      <c r="D35" s="25" t="s">
        <v>61</v>
      </c>
      <c r="E35" s="103">
        <f>E34*1.25</f>
        <v>2.44</v>
      </c>
      <c r="F35" s="67"/>
      <c r="G35" s="64"/>
      <c r="H35" s="48">
        <f t="shared" si="6"/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0.399999999999999" x14ac:dyDescent="0.2">
      <c r="A36" s="39">
        <v>6</v>
      </c>
      <c r="B36" s="40"/>
      <c r="C36" s="101" t="s">
        <v>84</v>
      </c>
      <c r="D36" s="25" t="s">
        <v>61</v>
      </c>
      <c r="E36" s="103">
        <f>E34*1.25</f>
        <v>2.44</v>
      </c>
      <c r="F36" s="67"/>
      <c r="G36" s="64"/>
      <c r="H36" s="48">
        <f t="shared" si="6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x14ac:dyDescent="0.2">
      <c r="A37" s="39">
        <v>7</v>
      </c>
      <c r="B37" s="40"/>
      <c r="C37" s="101" t="s">
        <v>85</v>
      </c>
      <c r="D37" s="25" t="s">
        <v>70</v>
      </c>
      <c r="E37" s="103">
        <v>1</v>
      </c>
      <c r="F37" s="67"/>
      <c r="G37" s="64"/>
      <c r="H37" s="48">
        <f t="shared" si="6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x14ac:dyDescent="0.2">
      <c r="A38" s="39">
        <v>8</v>
      </c>
      <c r="B38" s="40"/>
      <c r="C38" s="100" t="s">
        <v>86</v>
      </c>
      <c r="D38" s="25" t="s">
        <v>87</v>
      </c>
      <c r="E38" s="103">
        <v>24.9</v>
      </c>
      <c r="F38" s="67"/>
      <c r="G38" s="64"/>
      <c r="H38" s="48">
        <f t="shared" si="6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9">
        <v>9</v>
      </c>
      <c r="B39" s="40"/>
      <c r="C39" s="101" t="s">
        <v>88</v>
      </c>
      <c r="D39" s="25" t="s">
        <v>87</v>
      </c>
      <c r="E39" s="103">
        <f>E38*1.1</f>
        <v>27.39</v>
      </c>
      <c r="F39" s="67"/>
      <c r="G39" s="64"/>
      <c r="H39" s="48">
        <f t="shared" si="6"/>
        <v>0</v>
      </c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9">
        <v>10</v>
      </c>
      <c r="B40" s="40"/>
      <c r="C40" s="101" t="s">
        <v>89</v>
      </c>
      <c r="D40" s="25" t="s">
        <v>70</v>
      </c>
      <c r="E40" s="103">
        <v>1</v>
      </c>
      <c r="F40" s="67"/>
      <c r="G40" s="64"/>
      <c r="H40" s="48">
        <f t="shared" si="6"/>
        <v>0</v>
      </c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0.399999999999999" x14ac:dyDescent="0.2">
      <c r="A41" s="39">
        <v>11</v>
      </c>
      <c r="B41" s="40"/>
      <c r="C41" s="100" t="s">
        <v>90</v>
      </c>
      <c r="D41" s="25" t="s">
        <v>61</v>
      </c>
      <c r="E41" s="103">
        <v>13.79</v>
      </c>
      <c r="F41" s="67"/>
      <c r="G41" s="64"/>
      <c r="H41" s="48">
        <f t="shared" si="6"/>
        <v>0</v>
      </c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30.6" x14ac:dyDescent="0.2">
      <c r="A42" s="39">
        <v>12</v>
      </c>
      <c r="B42" s="40"/>
      <c r="C42" s="100" t="s">
        <v>91</v>
      </c>
      <c r="D42" s="25" t="s">
        <v>61</v>
      </c>
      <c r="E42" s="103">
        <f>E41</f>
        <v>13.79</v>
      </c>
      <c r="F42" s="67"/>
      <c r="G42" s="64"/>
      <c r="H42" s="48">
        <f t="shared" si="6"/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x14ac:dyDescent="0.2">
      <c r="A43" s="39">
        <v>13</v>
      </c>
      <c r="B43" s="40"/>
      <c r="C43" s="101" t="s">
        <v>92</v>
      </c>
      <c r="D43" s="25" t="s">
        <v>68</v>
      </c>
      <c r="E43" s="103">
        <f>E42*0.2</f>
        <v>2.76</v>
      </c>
      <c r="F43" s="67"/>
      <c r="G43" s="64"/>
      <c r="H43" s="48">
        <f t="shared" si="6"/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9">
        <v>14</v>
      </c>
      <c r="B44" s="40"/>
      <c r="C44" s="101" t="s">
        <v>93</v>
      </c>
      <c r="D44" s="25" t="s">
        <v>68</v>
      </c>
      <c r="E44" s="103">
        <f>E42*0.2</f>
        <v>2.76</v>
      </c>
      <c r="F44" s="67"/>
      <c r="G44" s="64"/>
      <c r="H44" s="48">
        <f t="shared" si="6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ht="20.399999999999999" x14ac:dyDescent="0.2">
      <c r="A45" s="39">
        <v>15</v>
      </c>
      <c r="B45" s="40"/>
      <c r="C45" s="100" t="s">
        <v>94</v>
      </c>
      <c r="D45" s="25" t="s">
        <v>95</v>
      </c>
      <c r="E45" s="103">
        <v>2</v>
      </c>
      <c r="F45" s="67"/>
      <c r="G45" s="64"/>
      <c r="H45" s="48">
        <f t="shared" si="6"/>
        <v>0</v>
      </c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20.399999999999999" x14ac:dyDescent="0.2">
      <c r="A46" s="39">
        <v>16</v>
      </c>
      <c r="B46" s="40"/>
      <c r="C46" s="101" t="s">
        <v>96</v>
      </c>
      <c r="D46" s="25" t="s">
        <v>61</v>
      </c>
      <c r="E46" s="103">
        <f>E42</f>
        <v>13.79</v>
      </c>
      <c r="F46" s="67"/>
      <c r="G46" s="64"/>
      <c r="H46" s="48">
        <f t="shared" si="6"/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9">
        <v>17</v>
      </c>
      <c r="B47" s="40"/>
      <c r="C47" s="101" t="s">
        <v>97</v>
      </c>
      <c r="D47" s="25" t="s">
        <v>68</v>
      </c>
      <c r="E47" s="103">
        <f>E46*0.75</f>
        <v>10.34</v>
      </c>
      <c r="F47" s="67"/>
      <c r="G47" s="64"/>
      <c r="H47" s="48">
        <f t="shared" si="6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20.399999999999999" x14ac:dyDescent="0.2">
      <c r="A48" s="39">
        <v>18</v>
      </c>
      <c r="B48" s="40"/>
      <c r="C48" s="100" t="s">
        <v>98</v>
      </c>
      <c r="D48" s="25" t="s">
        <v>61</v>
      </c>
      <c r="E48" s="103">
        <f>E46</f>
        <v>13.79</v>
      </c>
      <c r="F48" s="67"/>
      <c r="G48" s="64"/>
      <c r="H48" s="48">
        <f t="shared" si="6"/>
        <v>0</v>
      </c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9">
        <v>19</v>
      </c>
      <c r="B49" s="40"/>
      <c r="C49" s="101" t="s">
        <v>99</v>
      </c>
      <c r="D49" s="25" t="s">
        <v>68</v>
      </c>
      <c r="E49" s="103">
        <f>E48*0.75</f>
        <v>10.34</v>
      </c>
      <c r="F49" s="67"/>
      <c r="G49" s="64"/>
      <c r="H49" s="48">
        <f t="shared" si="6"/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9">
        <v>20</v>
      </c>
      <c r="B50" s="40"/>
      <c r="C50" s="100" t="s">
        <v>100</v>
      </c>
      <c r="D50" s="25" t="s">
        <v>87</v>
      </c>
      <c r="E50" s="103">
        <v>12.2</v>
      </c>
      <c r="F50" s="67"/>
      <c r="G50" s="64"/>
      <c r="H50" s="48">
        <f t="shared" si="6"/>
        <v>0</v>
      </c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20.399999999999999" x14ac:dyDescent="0.2">
      <c r="A51" s="39">
        <v>21</v>
      </c>
      <c r="B51" s="40"/>
      <c r="C51" s="101" t="s">
        <v>101</v>
      </c>
      <c r="D51" s="25" t="s">
        <v>87</v>
      </c>
      <c r="E51" s="103">
        <f>E50*1.15</f>
        <v>14.03</v>
      </c>
      <c r="F51" s="67"/>
      <c r="G51" s="64"/>
      <c r="H51" s="48">
        <f t="shared" si="6"/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9">
        <v>22</v>
      </c>
      <c r="B52" s="40"/>
      <c r="C52" s="101" t="s">
        <v>81</v>
      </c>
      <c r="D52" s="25" t="s">
        <v>102</v>
      </c>
      <c r="E52" s="103">
        <v>1</v>
      </c>
      <c r="F52" s="67"/>
      <c r="G52" s="64"/>
      <c r="H52" s="48">
        <f t="shared" si="6"/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x14ac:dyDescent="0.2">
      <c r="A53" s="97">
        <v>4</v>
      </c>
      <c r="B53" s="98"/>
      <c r="C53" s="99" t="s">
        <v>103</v>
      </c>
      <c r="D53" s="25"/>
      <c r="E53" s="103"/>
      <c r="F53" s="67"/>
      <c r="G53" s="64"/>
      <c r="H53" s="48">
        <f t="shared" si="6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20.399999999999999" x14ac:dyDescent="0.2">
      <c r="A54" s="39">
        <v>1</v>
      </c>
      <c r="B54" s="40"/>
      <c r="C54" s="100" t="s">
        <v>104</v>
      </c>
      <c r="D54" s="25" t="s">
        <v>61</v>
      </c>
      <c r="E54" s="103">
        <v>13.7</v>
      </c>
      <c r="F54" s="67"/>
      <c r="G54" s="64"/>
      <c r="H54" s="48">
        <f t="shared" si="6"/>
        <v>0</v>
      </c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20.399999999999999" x14ac:dyDescent="0.2">
      <c r="A55" s="39">
        <v>2</v>
      </c>
      <c r="B55" s="40"/>
      <c r="C55" s="100" t="s">
        <v>105</v>
      </c>
      <c r="D55" s="25" t="s">
        <v>61</v>
      </c>
      <c r="E55" s="103">
        <f>E54</f>
        <v>13.7</v>
      </c>
      <c r="F55" s="67"/>
      <c r="G55" s="64"/>
      <c r="H55" s="48">
        <f t="shared" si="6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40.799999999999997" x14ac:dyDescent="0.2">
      <c r="A56" s="39">
        <v>3</v>
      </c>
      <c r="B56" s="40"/>
      <c r="C56" s="100" t="s">
        <v>106</v>
      </c>
      <c r="D56" s="25" t="s">
        <v>61</v>
      </c>
      <c r="E56" s="103">
        <f>E55</f>
        <v>13.7</v>
      </c>
      <c r="F56" s="67"/>
      <c r="G56" s="64"/>
      <c r="H56" s="48">
        <f t="shared" si="6"/>
        <v>0</v>
      </c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ht="21" thickBot="1" x14ac:dyDescent="0.25">
      <c r="A57" s="39">
        <v>4</v>
      </c>
      <c r="B57" s="40"/>
      <c r="C57" s="100" t="s">
        <v>107</v>
      </c>
      <c r="D57" s="25" t="s">
        <v>102</v>
      </c>
      <c r="E57" s="103">
        <v>1</v>
      </c>
      <c r="F57" s="67"/>
      <c r="G57" s="64"/>
      <c r="H57" s="48">
        <f t="shared" si="6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ht="10.8" thickBot="1" x14ac:dyDescent="0.25">
      <c r="A58" s="161" t="s">
        <v>108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3"/>
      <c r="L58" s="68">
        <f>SUM(L14:L57)</f>
        <v>0</v>
      </c>
      <c r="M58" s="69">
        <f>SUM(M14:M57)</f>
        <v>0</v>
      </c>
      <c r="N58" s="69">
        <f>SUM(N14:N57)</f>
        <v>0</v>
      </c>
      <c r="O58" s="69">
        <f>SUM(O14:O57)</f>
        <v>0</v>
      </c>
      <c r="P58" s="70">
        <f>SUM(P14:P57)</f>
        <v>0</v>
      </c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" t="s">
        <v>14</v>
      </c>
      <c r="B61" s="17"/>
      <c r="C61" s="160">
        <f>'Kops a'!C33:H33</f>
        <v>0</v>
      </c>
      <c r="D61" s="160"/>
      <c r="E61" s="160"/>
      <c r="F61" s="160"/>
      <c r="G61" s="160"/>
      <c r="H61" s="160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09" t="s">
        <v>15</v>
      </c>
      <c r="D62" s="109"/>
      <c r="E62" s="109"/>
      <c r="F62" s="109"/>
      <c r="G62" s="109"/>
      <c r="H62" s="109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88" t="str">
        <f>'Kops a'!A36</f>
        <v>Tāme sastādīta</v>
      </c>
      <c r="B64" s="89"/>
      <c r="C64" s="89"/>
      <c r="D64" s="89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" t="s">
        <v>37</v>
      </c>
      <c r="B66" s="17"/>
      <c r="C66" s="160">
        <f>'Kops a'!C38:H38</f>
        <v>0</v>
      </c>
      <c r="D66" s="160"/>
      <c r="E66" s="160"/>
      <c r="F66" s="160"/>
      <c r="G66" s="160"/>
      <c r="H66" s="160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09" t="s">
        <v>15</v>
      </c>
      <c r="D67" s="109"/>
      <c r="E67" s="109"/>
      <c r="F67" s="109"/>
      <c r="G67" s="109"/>
      <c r="H67" s="109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88" t="s">
        <v>54</v>
      </c>
      <c r="B69" s="89"/>
      <c r="C69" s="93">
        <f>'Kops a'!C41</f>
        <v>0</v>
      </c>
      <c r="D69" s="51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66:H66"/>
    <mergeCell ref="C67:H67"/>
    <mergeCell ref="C61:H61"/>
    <mergeCell ref="C62:H62"/>
    <mergeCell ref="A58:K58"/>
  </mergeCells>
  <conditionalFormatting sqref="I14:J57 A14:G57">
    <cfRule type="cellIs" dxfId="142" priority="23" operator="equal">
      <formula>0</formula>
    </cfRule>
  </conditionalFormatting>
  <conditionalFormatting sqref="N9:O9 K14:P57 H14:H57">
    <cfRule type="cellIs" dxfId="141" priority="21" operator="equal">
      <formula>0</formula>
    </cfRule>
  </conditionalFormatting>
  <conditionalFormatting sqref="C2:I2">
    <cfRule type="cellIs" dxfId="140" priority="18" operator="equal">
      <formula>0</formula>
    </cfRule>
  </conditionalFormatting>
  <conditionalFormatting sqref="O10:P10">
    <cfRule type="cellIs" dxfId="139" priority="17" operator="equal">
      <formula>"20__. gada __. _________"</formula>
    </cfRule>
  </conditionalFormatting>
  <conditionalFormatting sqref="A58:K58">
    <cfRule type="containsText" dxfId="138" priority="15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C66:H66">
    <cfRule type="cellIs" dxfId="137" priority="12" operator="equal">
      <formula>0</formula>
    </cfRule>
  </conditionalFormatting>
  <conditionalFormatting sqref="C61:H61">
    <cfRule type="cellIs" dxfId="136" priority="11" operator="equal">
      <formula>0</formula>
    </cfRule>
  </conditionalFormatting>
  <conditionalFormatting sqref="L58:P58">
    <cfRule type="cellIs" dxfId="135" priority="10" operator="equal">
      <formula>0</formula>
    </cfRule>
  </conditionalFormatting>
  <conditionalFormatting sqref="C4:I4">
    <cfRule type="cellIs" dxfId="134" priority="9" operator="equal">
      <formula>0</formula>
    </cfRule>
  </conditionalFormatting>
  <conditionalFormatting sqref="D5:L8">
    <cfRule type="cellIs" dxfId="133" priority="7" operator="equal">
      <formula>0</formula>
    </cfRule>
  </conditionalFormatting>
  <conditionalFormatting sqref="C66:H66 C69 C61:H61">
    <cfRule type="cellIs" dxfId="132" priority="6" operator="equal">
      <formula>0</formula>
    </cfRule>
  </conditionalFormatting>
  <conditionalFormatting sqref="D1">
    <cfRule type="cellIs" dxfId="131" priority="5" operator="equal">
      <formula>0</formula>
    </cfRule>
  </conditionalFormatting>
  <conditionalFormatting sqref="A9">
    <cfRule type="containsText" dxfId="13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BC596309-6EE4-47E0-A590-F3D2F6DA868B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13" operator="containsText" id="{A5053C80-E745-4777-A201-BBBD02E74FC0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87"/>
  <sheetViews>
    <sheetView workbookViewId="0">
      <selection activeCell="I65" sqref="I65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111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ht="24.9" customHeight="1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P75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A81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0.399999999999999" x14ac:dyDescent="0.2">
      <c r="A15" s="39">
        <v>1</v>
      </c>
      <c r="B15" s="40"/>
      <c r="C15" s="100" t="s">
        <v>112</v>
      </c>
      <c r="D15" s="25" t="s">
        <v>61</v>
      </c>
      <c r="E15" s="103">
        <v>226.4</v>
      </c>
      <c r="F15" s="67"/>
      <c r="G15" s="64"/>
      <c r="H15" s="48">
        <f t="shared" ref="H15:H73" si="0">ROUND(F15*G15,2)</f>
        <v>0</v>
      </c>
      <c r="I15" s="64"/>
      <c r="J15" s="64"/>
      <c r="K15" s="49">
        <f t="shared" ref="K15:K71" si="1">SUM(H15:J15)</f>
        <v>0</v>
      </c>
      <c r="L15" s="50">
        <f t="shared" ref="L15:L71" si="2">ROUND(E15*F15,2)</f>
        <v>0</v>
      </c>
      <c r="M15" s="48">
        <f t="shared" ref="M15:M71" si="3">ROUND(H15*E15,2)</f>
        <v>0</v>
      </c>
      <c r="N15" s="48">
        <f t="shared" ref="N15:N71" si="4">ROUND(I15*E15,2)</f>
        <v>0</v>
      </c>
      <c r="O15" s="48">
        <f t="shared" ref="O15:O71" si="5">ROUND(J15*E15,2)</f>
        <v>0</v>
      </c>
      <c r="P15" s="49">
        <f t="shared" ref="P15:P71" si="6">SUM(M15:O15)</f>
        <v>0</v>
      </c>
    </row>
    <row r="16" spans="1:16" x14ac:dyDescent="0.2">
      <c r="A16" s="39">
        <v>2</v>
      </c>
      <c r="B16" s="40"/>
      <c r="C16" s="100" t="s">
        <v>113</v>
      </c>
      <c r="D16" s="25" t="s">
        <v>95</v>
      </c>
      <c r="E16" s="103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9">
        <v>3</v>
      </c>
      <c r="B17" s="40"/>
      <c r="C17" s="100" t="s">
        <v>114</v>
      </c>
      <c r="D17" s="25" t="s">
        <v>95</v>
      </c>
      <c r="E17" s="103">
        <v>5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9">
        <v>4</v>
      </c>
      <c r="B18" s="40"/>
      <c r="C18" s="100" t="s">
        <v>115</v>
      </c>
      <c r="D18" s="25" t="s">
        <v>95</v>
      </c>
      <c r="E18" s="103">
        <v>4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9">
        <v>5</v>
      </c>
      <c r="B19" s="40"/>
      <c r="C19" s="100" t="s">
        <v>116</v>
      </c>
      <c r="D19" s="25" t="s">
        <v>117</v>
      </c>
      <c r="E19" s="103">
        <v>1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97">
        <v>2</v>
      </c>
      <c r="B20" s="98"/>
      <c r="C20" s="99" t="s">
        <v>118</v>
      </c>
      <c r="D20" s="25"/>
      <c r="E20" s="103"/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9">
        <v>1</v>
      </c>
      <c r="B21" s="40"/>
      <c r="C21" s="100" t="s">
        <v>119</v>
      </c>
      <c r="D21" s="25" t="s">
        <v>120</v>
      </c>
      <c r="E21" s="103">
        <v>0.13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9">
        <v>2</v>
      </c>
      <c r="B22" s="40"/>
      <c r="C22" s="101" t="s">
        <v>155</v>
      </c>
      <c r="D22" s="25" t="s">
        <v>120</v>
      </c>
      <c r="E22" s="103">
        <f>E21*1.25</f>
        <v>0.16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9">
        <v>3</v>
      </c>
      <c r="B23" s="40"/>
      <c r="C23" s="101" t="s">
        <v>81</v>
      </c>
      <c r="D23" s="25" t="s">
        <v>70</v>
      </c>
      <c r="E23" s="103">
        <v>1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9">
        <v>4</v>
      </c>
      <c r="B24" s="40"/>
      <c r="C24" s="100" t="s">
        <v>121</v>
      </c>
      <c r="D24" s="25" t="s">
        <v>61</v>
      </c>
      <c r="E24" s="103">
        <v>19.71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5</v>
      </c>
      <c r="B25" s="40"/>
      <c r="C25" s="101" t="s">
        <v>122</v>
      </c>
      <c r="D25" s="25" t="s">
        <v>61</v>
      </c>
      <c r="E25" s="103">
        <f>E24*1.15</f>
        <v>22.67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9">
        <v>6</v>
      </c>
      <c r="B26" s="40"/>
      <c r="C26" s="101" t="s">
        <v>81</v>
      </c>
      <c r="D26" s="25" t="s">
        <v>70</v>
      </c>
      <c r="E26" s="103">
        <v>1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0.399999999999999" x14ac:dyDescent="0.2">
      <c r="A27" s="39">
        <v>7</v>
      </c>
      <c r="B27" s="40"/>
      <c r="C27" s="100" t="s">
        <v>123</v>
      </c>
      <c r="D27" s="25" t="s">
        <v>61</v>
      </c>
      <c r="E27" s="103">
        <v>9.86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9">
        <v>8</v>
      </c>
      <c r="B28" s="40"/>
      <c r="C28" s="101" t="s">
        <v>124</v>
      </c>
      <c r="D28" s="25" t="s">
        <v>61</v>
      </c>
      <c r="E28" s="103">
        <f>E27*1.15</f>
        <v>11.34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9">
        <v>9</v>
      </c>
      <c r="B29" s="40"/>
      <c r="C29" s="101" t="s">
        <v>81</v>
      </c>
      <c r="D29" s="25" t="s">
        <v>70</v>
      </c>
      <c r="E29" s="103">
        <v>1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9">
        <v>10</v>
      </c>
      <c r="B30" s="40"/>
      <c r="C30" s="100" t="s">
        <v>125</v>
      </c>
      <c r="D30" s="25" t="s">
        <v>61</v>
      </c>
      <c r="E30" s="103">
        <v>24.64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9">
        <v>11</v>
      </c>
      <c r="B31" s="40"/>
      <c r="C31" s="101" t="s">
        <v>88</v>
      </c>
      <c r="D31" s="25" t="s">
        <v>61</v>
      </c>
      <c r="E31" s="103">
        <f>E30*1.15</f>
        <v>28.34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9">
        <v>12</v>
      </c>
      <c r="B32" s="40"/>
      <c r="C32" s="101" t="s">
        <v>126</v>
      </c>
      <c r="D32" s="25" t="s">
        <v>70</v>
      </c>
      <c r="E32" s="103">
        <v>1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9">
        <v>13</v>
      </c>
      <c r="B33" s="40"/>
      <c r="C33" s="100" t="s">
        <v>127</v>
      </c>
      <c r="D33" s="25" t="s">
        <v>87</v>
      </c>
      <c r="E33" s="103">
        <v>75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97">
        <v>3</v>
      </c>
      <c r="B34" s="98"/>
      <c r="C34" s="99" t="s">
        <v>128</v>
      </c>
      <c r="D34" s="25"/>
      <c r="E34" s="103"/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40.799999999999997" x14ac:dyDescent="0.2">
      <c r="A35" s="39">
        <v>1</v>
      </c>
      <c r="B35" s="40"/>
      <c r="C35" s="100" t="s">
        <v>129</v>
      </c>
      <c r="D35" s="25" t="s">
        <v>61</v>
      </c>
      <c r="E35" s="103">
        <v>318.69</v>
      </c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30.6" x14ac:dyDescent="0.2">
      <c r="A36" s="39">
        <v>2</v>
      </c>
      <c r="B36" s="40"/>
      <c r="C36" s="100" t="s">
        <v>130</v>
      </c>
      <c r="D36" s="25" t="s">
        <v>61</v>
      </c>
      <c r="E36" s="103">
        <f>E35</f>
        <v>318.69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9">
        <v>3</v>
      </c>
      <c r="B37" s="40"/>
      <c r="C37" s="101" t="s">
        <v>92</v>
      </c>
      <c r="D37" s="25" t="s">
        <v>68</v>
      </c>
      <c r="E37" s="103">
        <f>E36*0.2</f>
        <v>63.74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9">
        <v>4</v>
      </c>
      <c r="B38" s="40"/>
      <c r="C38" s="101" t="s">
        <v>93</v>
      </c>
      <c r="D38" s="25" t="s">
        <v>68</v>
      </c>
      <c r="E38" s="103">
        <f>E36*0.2</f>
        <v>63.74</v>
      </c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0.399999999999999" x14ac:dyDescent="0.2">
      <c r="A39" s="39">
        <v>5</v>
      </c>
      <c r="B39" s="40"/>
      <c r="C39" s="100" t="s">
        <v>131</v>
      </c>
      <c r="D39" s="25" t="s">
        <v>102</v>
      </c>
      <c r="E39" s="103">
        <v>1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30.6" x14ac:dyDescent="0.2">
      <c r="A40" s="39">
        <v>6</v>
      </c>
      <c r="B40" s="40"/>
      <c r="C40" s="100" t="s">
        <v>132</v>
      </c>
      <c r="D40" s="25" t="s">
        <v>61</v>
      </c>
      <c r="E40" s="103">
        <f>E36</f>
        <v>318.69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9">
        <v>7</v>
      </c>
      <c r="B41" s="40"/>
      <c r="C41" s="101" t="s">
        <v>97</v>
      </c>
      <c r="D41" s="25" t="s">
        <v>68</v>
      </c>
      <c r="E41" s="103">
        <f>E40*0.75</f>
        <v>239.02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30.6" x14ac:dyDescent="0.2">
      <c r="A42" s="39">
        <v>8</v>
      </c>
      <c r="B42" s="40"/>
      <c r="C42" s="100" t="s">
        <v>133</v>
      </c>
      <c r="D42" s="25" t="s">
        <v>61</v>
      </c>
      <c r="E42" s="103">
        <f>E40</f>
        <v>318.69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9">
        <v>9</v>
      </c>
      <c r="B43" s="40"/>
      <c r="C43" s="101" t="s">
        <v>99</v>
      </c>
      <c r="D43" s="25" t="s">
        <v>68</v>
      </c>
      <c r="E43" s="103">
        <f>E42*0.75</f>
        <v>239.02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97">
        <v>4</v>
      </c>
      <c r="B44" s="98"/>
      <c r="C44" s="99" t="s">
        <v>134</v>
      </c>
      <c r="D44" s="25"/>
      <c r="E44" s="103"/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0.399999999999999" x14ac:dyDescent="0.2">
      <c r="A45" s="39">
        <v>1</v>
      </c>
      <c r="B45" s="40"/>
      <c r="C45" s="100" t="s">
        <v>135</v>
      </c>
      <c r="D45" s="25" t="s">
        <v>61</v>
      </c>
      <c r="E45" s="103">
        <v>26.15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9">
        <v>2</v>
      </c>
      <c r="B46" s="40"/>
      <c r="C46" s="101" t="s">
        <v>136</v>
      </c>
      <c r="D46" s="25" t="s">
        <v>61</v>
      </c>
      <c r="E46" s="103">
        <f>E45*1.25</f>
        <v>32.69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9">
        <v>3</v>
      </c>
      <c r="B47" s="40"/>
      <c r="C47" s="100" t="s">
        <v>137</v>
      </c>
      <c r="D47" s="25" t="s">
        <v>61</v>
      </c>
      <c r="E47" s="103">
        <f>E45</f>
        <v>26.15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9">
        <v>4</v>
      </c>
      <c r="B48" s="40"/>
      <c r="C48" s="101" t="s">
        <v>138</v>
      </c>
      <c r="D48" s="25" t="s">
        <v>61</v>
      </c>
      <c r="E48" s="103">
        <f>E47*1.15</f>
        <v>30.07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0.399999999999999" x14ac:dyDescent="0.2">
      <c r="A49" s="39">
        <v>5</v>
      </c>
      <c r="B49" s="40"/>
      <c r="C49" s="101" t="s">
        <v>139</v>
      </c>
      <c r="D49" s="25" t="s">
        <v>61</v>
      </c>
      <c r="E49" s="103">
        <f>E47*1.1</f>
        <v>28.77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9">
        <v>6</v>
      </c>
      <c r="B50" s="40"/>
      <c r="C50" s="101" t="s">
        <v>140</v>
      </c>
      <c r="D50" s="25" t="s">
        <v>102</v>
      </c>
      <c r="E50" s="103">
        <v>1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9">
        <v>7</v>
      </c>
      <c r="B51" s="40"/>
      <c r="C51" s="100" t="s">
        <v>141</v>
      </c>
      <c r="D51" s="25" t="s">
        <v>61</v>
      </c>
      <c r="E51" s="103">
        <f>E45</f>
        <v>26.15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9">
        <v>8</v>
      </c>
      <c r="B52" s="40"/>
      <c r="C52" s="101" t="s">
        <v>142</v>
      </c>
      <c r="D52" s="25" t="s">
        <v>61</v>
      </c>
      <c r="E52" s="103">
        <f>E51*1.2</f>
        <v>31.38</v>
      </c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9">
        <v>9</v>
      </c>
      <c r="B53" s="40"/>
      <c r="C53" s="101" t="s">
        <v>140</v>
      </c>
      <c r="D53" s="25" t="s">
        <v>102</v>
      </c>
      <c r="E53" s="103">
        <v>1</v>
      </c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51" x14ac:dyDescent="0.2">
      <c r="A54" s="39">
        <v>10</v>
      </c>
      <c r="B54" s="40"/>
      <c r="C54" s="100" t="s">
        <v>143</v>
      </c>
      <c r="D54" s="25" t="s">
        <v>61</v>
      </c>
      <c r="E54" s="103">
        <v>27.07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9">
        <v>11</v>
      </c>
      <c r="B55" s="40"/>
      <c r="C55" s="101" t="s">
        <v>144</v>
      </c>
      <c r="D55" s="25" t="s">
        <v>61</v>
      </c>
      <c r="E55" s="103">
        <f>E54*1.1</f>
        <v>29.78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9">
        <v>12</v>
      </c>
      <c r="B56" s="40"/>
      <c r="C56" s="101" t="s">
        <v>67</v>
      </c>
      <c r="D56" s="25" t="s">
        <v>68</v>
      </c>
      <c r="E56" s="103">
        <f>E54*6.5</f>
        <v>175.96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9">
        <v>13</v>
      </c>
      <c r="B57" s="40"/>
      <c r="C57" s="101" t="s">
        <v>145</v>
      </c>
      <c r="D57" s="25" t="s">
        <v>70</v>
      </c>
      <c r="E57" s="103">
        <v>1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9">
        <v>14</v>
      </c>
      <c r="B58" s="40"/>
      <c r="C58" s="100" t="s">
        <v>146</v>
      </c>
      <c r="D58" s="25" t="s">
        <v>61</v>
      </c>
      <c r="E58" s="103">
        <f>E54</f>
        <v>27.07</v>
      </c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9">
        <v>15</v>
      </c>
      <c r="B59" s="40"/>
      <c r="C59" s="101" t="s">
        <v>66</v>
      </c>
      <c r="D59" s="25" t="s">
        <v>61</v>
      </c>
      <c r="E59" s="103">
        <f>E58*1.25</f>
        <v>33.840000000000003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9">
        <v>16</v>
      </c>
      <c r="B60" s="40"/>
      <c r="C60" s="101" t="s">
        <v>67</v>
      </c>
      <c r="D60" s="25" t="s">
        <v>68</v>
      </c>
      <c r="E60" s="103">
        <f>E58*5</f>
        <v>135.35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9">
        <v>17</v>
      </c>
      <c r="B61" s="40"/>
      <c r="C61" s="101" t="s">
        <v>69</v>
      </c>
      <c r="D61" s="25" t="s">
        <v>70</v>
      </c>
      <c r="E61" s="103">
        <v>1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0.399999999999999" x14ac:dyDescent="0.2">
      <c r="A62" s="39">
        <v>18</v>
      </c>
      <c r="B62" s="40"/>
      <c r="C62" s="100" t="s">
        <v>147</v>
      </c>
      <c r="D62" s="25" t="s">
        <v>61</v>
      </c>
      <c r="E62" s="103">
        <f>E15</f>
        <v>226.4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9">
        <v>19</v>
      </c>
      <c r="B63" s="40"/>
      <c r="C63" s="101" t="s">
        <v>136</v>
      </c>
      <c r="D63" s="25" t="s">
        <v>61</v>
      </c>
      <c r="E63" s="103">
        <f>E62*1.25</f>
        <v>283</v>
      </c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9">
        <v>20</v>
      </c>
      <c r="B64" s="40"/>
      <c r="C64" s="100" t="s">
        <v>148</v>
      </c>
      <c r="D64" s="25" t="s">
        <v>120</v>
      </c>
      <c r="E64" s="103">
        <v>2.4900000000000002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9">
        <v>21</v>
      </c>
      <c r="B65" s="40"/>
      <c r="C65" s="101" t="s">
        <v>156</v>
      </c>
      <c r="D65" s="25" t="s">
        <v>120</v>
      </c>
      <c r="E65" s="103">
        <f>E64*1.1</f>
        <v>2.74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9">
        <v>22</v>
      </c>
      <c r="B66" s="40"/>
      <c r="C66" s="101" t="s">
        <v>140</v>
      </c>
      <c r="D66" s="25" t="s">
        <v>102</v>
      </c>
      <c r="E66" s="103">
        <v>1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0.399999999999999" x14ac:dyDescent="0.2">
      <c r="A67" s="39">
        <v>23</v>
      </c>
      <c r="B67" s="40"/>
      <c r="C67" s="100" t="s">
        <v>149</v>
      </c>
      <c r="D67" s="25" t="s">
        <v>61</v>
      </c>
      <c r="E67" s="103">
        <f>E62</f>
        <v>226.4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20.399999999999999" x14ac:dyDescent="0.2">
      <c r="A68" s="39">
        <v>24</v>
      </c>
      <c r="B68" s="40"/>
      <c r="C68" s="101" t="s">
        <v>150</v>
      </c>
      <c r="D68" s="25" t="s">
        <v>61</v>
      </c>
      <c r="E68" s="103">
        <f>E67*1.2*0.3</f>
        <v>81.5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0.399999999999999" x14ac:dyDescent="0.2">
      <c r="A69" s="39">
        <v>25</v>
      </c>
      <c r="B69" s="40"/>
      <c r="C69" s="100" t="s">
        <v>151</v>
      </c>
      <c r="D69" s="25" t="s">
        <v>61</v>
      </c>
      <c r="E69" s="103">
        <v>107.5</v>
      </c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9">
        <v>26</v>
      </c>
      <c r="B70" s="40"/>
      <c r="C70" s="101" t="s">
        <v>157</v>
      </c>
      <c r="D70" s="25" t="s">
        <v>120</v>
      </c>
      <c r="E70" s="103">
        <v>2.97</v>
      </c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9">
        <v>27</v>
      </c>
      <c r="B71" s="40"/>
      <c r="C71" s="101" t="s">
        <v>140</v>
      </c>
      <c r="D71" s="25" t="s">
        <v>102</v>
      </c>
      <c r="E71" s="103">
        <v>1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97">
        <v>5</v>
      </c>
      <c r="B72" s="98"/>
      <c r="C72" s="99" t="s">
        <v>152</v>
      </c>
      <c r="D72" s="25"/>
      <c r="E72" s="103"/>
      <c r="F72" s="67"/>
      <c r="G72" s="64"/>
      <c r="H72" s="48">
        <f t="shared" si="0"/>
        <v>0</v>
      </c>
      <c r="I72" s="64"/>
      <c r="J72" s="64"/>
      <c r="K72" s="49">
        <f t="shared" ref="K72:K74" si="7">SUM(H72:J72)</f>
        <v>0</v>
      </c>
      <c r="L72" s="50">
        <f t="shared" ref="L72:L74" si="8">ROUND(E72*F72,2)</f>
        <v>0</v>
      </c>
      <c r="M72" s="48">
        <f t="shared" ref="M72:M74" si="9">ROUND(H72*E72,2)</f>
        <v>0</v>
      </c>
      <c r="N72" s="48">
        <f t="shared" ref="N72:N74" si="10">ROUND(I72*E72,2)</f>
        <v>0</v>
      </c>
      <c r="O72" s="48">
        <f t="shared" ref="O72:O74" si="11">ROUND(J72*E72,2)</f>
        <v>0</v>
      </c>
      <c r="P72" s="49">
        <f t="shared" ref="P72:P74" si="12">SUM(M72:O72)</f>
        <v>0</v>
      </c>
    </row>
    <row r="73" spans="1:16" ht="20.399999999999999" x14ac:dyDescent="0.2">
      <c r="A73" s="39">
        <v>1</v>
      </c>
      <c r="B73" s="40"/>
      <c r="C73" s="100" t="s">
        <v>153</v>
      </c>
      <c r="D73" s="25" t="s">
        <v>70</v>
      </c>
      <c r="E73" s="103">
        <v>1</v>
      </c>
      <c r="F73" s="67"/>
      <c r="G73" s="64"/>
      <c r="H73" s="48">
        <f t="shared" si="0"/>
        <v>0</v>
      </c>
      <c r="I73" s="64"/>
      <c r="J73" s="64"/>
      <c r="K73" s="49">
        <f t="shared" si="7"/>
        <v>0</v>
      </c>
      <c r="L73" s="50">
        <f t="shared" si="8"/>
        <v>0</v>
      </c>
      <c r="M73" s="48">
        <f t="shared" si="9"/>
        <v>0</v>
      </c>
      <c r="N73" s="48">
        <f t="shared" si="10"/>
        <v>0</v>
      </c>
      <c r="O73" s="48">
        <f t="shared" si="11"/>
        <v>0</v>
      </c>
      <c r="P73" s="49">
        <f t="shared" si="12"/>
        <v>0</v>
      </c>
    </row>
    <row r="74" spans="1:16" ht="21" thickBot="1" x14ac:dyDescent="0.25">
      <c r="A74" s="39">
        <v>2</v>
      </c>
      <c r="B74" s="40"/>
      <c r="C74" s="100" t="s">
        <v>154</v>
      </c>
      <c r="D74" s="25" t="s">
        <v>70</v>
      </c>
      <c r="E74" s="103">
        <v>5</v>
      </c>
      <c r="F74" s="67"/>
      <c r="G74" s="64"/>
      <c r="H74" s="48">
        <f t="shared" ref="H74" si="13">ROUND(F74*G74,2)</f>
        <v>0</v>
      </c>
      <c r="I74" s="64"/>
      <c r="J74" s="64"/>
      <c r="K74" s="49">
        <f t="shared" si="7"/>
        <v>0</v>
      </c>
      <c r="L74" s="50">
        <f t="shared" si="8"/>
        <v>0</v>
      </c>
      <c r="M74" s="48">
        <f t="shared" si="9"/>
        <v>0</v>
      </c>
      <c r="N74" s="48">
        <f t="shared" si="10"/>
        <v>0</v>
      </c>
      <c r="O74" s="48">
        <f t="shared" si="11"/>
        <v>0</v>
      </c>
      <c r="P74" s="49">
        <f t="shared" si="12"/>
        <v>0</v>
      </c>
    </row>
    <row r="75" spans="1:16" ht="12" customHeight="1" thickBot="1" x14ac:dyDescent="0.25">
      <c r="A75" s="161" t="s">
        <v>108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3"/>
      <c r="L75" s="68">
        <f>SUM(L14:L74)</f>
        <v>0</v>
      </c>
      <c r="M75" s="69">
        <f>SUM(M14:M74)</f>
        <v>0</v>
      </c>
      <c r="N75" s="69">
        <f>SUM(N14:N74)</f>
        <v>0</v>
      </c>
      <c r="O75" s="69">
        <f>SUM(O14:O74)</f>
        <v>0</v>
      </c>
      <c r="P75" s="70">
        <f>SUM(P14:P74)</f>
        <v>0</v>
      </c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14</v>
      </c>
      <c r="B78" s="17"/>
      <c r="C78" s="160">
        <f>'Kops a'!C33:H33</f>
        <v>0</v>
      </c>
      <c r="D78" s="160"/>
      <c r="E78" s="160"/>
      <c r="F78" s="160"/>
      <c r="G78" s="160"/>
      <c r="H78" s="160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09" t="s">
        <v>15</v>
      </c>
      <c r="D79" s="109"/>
      <c r="E79" s="109"/>
      <c r="F79" s="109"/>
      <c r="G79" s="109"/>
      <c r="H79" s="109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8" t="str">
        <f>'Kops a'!A36</f>
        <v>Tāme sastādīta</v>
      </c>
      <c r="B81" s="89"/>
      <c r="C81" s="89"/>
      <c r="D81" s="89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37</v>
      </c>
      <c r="B83" s="17"/>
      <c r="C83" s="160">
        <f>'Kops a'!C38:H38</f>
        <v>0</v>
      </c>
      <c r="D83" s="160"/>
      <c r="E83" s="160"/>
      <c r="F83" s="160"/>
      <c r="G83" s="160"/>
      <c r="H83" s="160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09" t="s">
        <v>15</v>
      </c>
      <c r="D84" s="109"/>
      <c r="E84" s="109"/>
      <c r="F84" s="109"/>
      <c r="G84" s="109"/>
      <c r="H84" s="109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88" t="s">
        <v>54</v>
      </c>
      <c r="B86" s="89"/>
      <c r="C86" s="93">
        <f>'Kops a'!C41</f>
        <v>0</v>
      </c>
      <c r="D86" s="51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4:H84"/>
    <mergeCell ref="C4:I4"/>
    <mergeCell ref="F12:K12"/>
    <mergeCell ref="J9:M9"/>
    <mergeCell ref="D8:L8"/>
    <mergeCell ref="A75:K75"/>
    <mergeCell ref="C78:H78"/>
    <mergeCell ref="C79:H79"/>
    <mergeCell ref="C83:H83"/>
  </mergeCells>
  <conditionalFormatting sqref="I14:J74 A14:G74">
    <cfRule type="cellIs" dxfId="127" priority="29" operator="equal">
      <formula>0</formula>
    </cfRule>
  </conditionalFormatting>
  <conditionalFormatting sqref="N9:O9 K14:P74 H14:H74">
    <cfRule type="cellIs" dxfId="126" priority="28" operator="equal">
      <formula>0</formula>
    </cfRule>
  </conditionalFormatting>
  <conditionalFormatting sqref="C2:I2">
    <cfRule type="cellIs" dxfId="125" priority="25" operator="equal">
      <formula>0</formula>
    </cfRule>
  </conditionalFormatting>
  <conditionalFormatting sqref="O10">
    <cfRule type="cellIs" dxfId="124" priority="24" operator="equal">
      <formula>"20__. gada __. _________"</formula>
    </cfRule>
  </conditionalFormatting>
  <conditionalFormatting sqref="L75:P75">
    <cfRule type="cellIs" dxfId="123" priority="18" operator="equal">
      <formula>0</formula>
    </cfRule>
  </conditionalFormatting>
  <conditionalFormatting sqref="C4:I4">
    <cfRule type="cellIs" dxfId="122" priority="17" operator="equal">
      <formula>0</formula>
    </cfRule>
  </conditionalFormatting>
  <conditionalFormatting sqref="D5:L8">
    <cfRule type="cellIs" dxfId="121" priority="15" operator="equal">
      <formula>0</formula>
    </cfRule>
  </conditionalFormatting>
  <conditionalFormatting sqref="P10">
    <cfRule type="cellIs" dxfId="120" priority="14" operator="equal">
      <formula>"20__. gada __. _________"</formula>
    </cfRule>
  </conditionalFormatting>
  <conditionalFormatting sqref="C83:H83">
    <cfRule type="cellIs" dxfId="119" priority="11" operator="equal">
      <formula>0</formula>
    </cfRule>
  </conditionalFormatting>
  <conditionalFormatting sqref="C78:H78">
    <cfRule type="cellIs" dxfId="118" priority="10" operator="equal">
      <formula>0</formula>
    </cfRule>
  </conditionalFormatting>
  <conditionalFormatting sqref="C83:H83 C86 C78:H78">
    <cfRule type="cellIs" dxfId="117" priority="9" operator="equal">
      <formula>0</formula>
    </cfRule>
  </conditionalFormatting>
  <conditionalFormatting sqref="D1">
    <cfRule type="cellIs" dxfId="116" priority="8" operator="equal">
      <formula>0</formula>
    </cfRule>
  </conditionalFormatting>
  <conditionalFormatting sqref="A9">
    <cfRule type="containsText" dxfId="115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75:K75">
    <cfRule type="containsText" dxfId="114" priority="1" operator="containsText" text="Tiešās izmaksas kopā, t. sk. darba devēja sociālais nodoklis __.__% ">
      <formula>NOT(ISERROR(SEARCH("Tiešās izmaksas kopā, t. sk. darba devēja sociālais nodoklis __.__% ",A75)))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46B16A03-C867-4231-9EE2-FA19DDA4D492}">
            <xm:f>NOT(ISERROR(SEARCH("Tāme sastādīta ____. gada ___. ______________",A81)))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12" operator="containsText" id="{2AF3CC58-04F0-4432-AA0F-D3D058C3CAD1}">
            <xm:f>NOT(ISERROR(SEARCH("Sertifikāta Nr. _________________________________",A86)))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76"/>
  <sheetViews>
    <sheetView topLeftCell="A151" workbookViewId="0">
      <selection activeCell="C21" sqref="C2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9" width="6.6640625" style="1" customWidth="1"/>
    <col min="10" max="11" width="8.6640625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158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ht="24.9" customHeight="1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P164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A170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159</v>
      </c>
      <c r="D14" s="25"/>
      <c r="E14" s="103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160</v>
      </c>
      <c r="D15" s="25" t="s">
        <v>117</v>
      </c>
      <c r="E15" s="103">
        <v>1</v>
      </c>
      <c r="F15" s="67"/>
      <c r="G15" s="64"/>
      <c r="H15" s="48">
        <f t="shared" ref="H15:H76" si="0">ROUND(F15*G15,2)</f>
        <v>0</v>
      </c>
      <c r="I15" s="64"/>
      <c r="J15" s="64"/>
      <c r="K15" s="49">
        <f t="shared" ref="K15:K72" si="1">SUM(H15:J15)</f>
        <v>0</v>
      </c>
      <c r="L15" s="50">
        <f t="shared" ref="L15:L72" si="2">ROUND(E15*F15,2)</f>
        <v>0</v>
      </c>
      <c r="M15" s="48">
        <f t="shared" ref="M15:M72" si="3">ROUND(H15*E15,2)</f>
        <v>0</v>
      </c>
      <c r="N15" s="48">
        <f t="shared" ref="N15:N72" si="4">ROUND(I15*E15,2)</f>
        <v>0</v>
      </c>
      <c r="O15" s="48">
        <f t="shared" ref="O15:O72" si="5">ROUND(J15*E15,2)</f>
        <v>0</v>
      </c>
      <c r="P15" s="49">
        <f t="shared" ref="P15:P72" si="6">SUM(M15:O15)</f>
        <v>0</v>
      </c>
    </row>
    <row r="16" spans="1:16" ht="20.399999999999999" x14ac:dyDescent="0.2">
      <c r="A16" s="39">
        <v>2</v>
      </c>
      <c r="B16" s="40"/>
      <c r="C16" s="100" t="s">
        <v>161</v>
      </c>
      <c r="D16" s="25" t="s">
        <v>117</v>
      </c>
      <c r="E16" s="103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9">
        <v>3</v>
      </c>
      <c r="B17" s="40"/>
      <c r="C17" s="100" t="s">
        <v>162</v>
      </c>
      <c r="D17" s="25" t="s">
        <v>61</v>
      </c>
      <c r="E17" s="103">
        <v>35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9">
        <v>4</v>
      </c>
      <c r="B18" s="40"/>
      <c r="C18" s="100" t="s">
        <v>163</v>
      </c>
      <c r="D18" s="25" t="s">
        <v>95</v>
      </c>
      <c r="E18" s="103">
        <v>2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9">
        <v>5</v>
      </c>
      <c r="B19" s="40"/>
      <c r="C19" s="100" t="s">
        <v>164</v>
      </c>
      <c r="D19" s="25" t="s">
        <v>61</v>
      </c>
      <c r="E19" s="103">
        <v>150.18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9">
        <v>6</v>
      </c>
      <c r="B20" s="40"/>
      <c r="C20" s="100" t="s">
        <v>165</v>
      </c>
      <c r="D20" s="25" t="s">
        <v>61</v>
      </c>
      <c r="E20" s="103">
        <v>1918.8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0.399999999999999" x14ac:dyDescent="0.2">
      <c r="A21" s="39">
        <v>7</v>
      </c>
      <c r="B21" s="40"/>
      <c r="C21" s="100" t="s">
        <v>166</v>
      </c>
      <c r="D21" s="25" t="s">
        <v>61</v>
      </c>
      <c r="E21" s="103">
        <v>1918.8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9">
        <v>8</v>
      </c>
      <c r="B22" s="40"/>
      <c r="C22" s="100" t="s">
        <v>167</v>
      </c>
      <c r="D22" s="25" t="s">
        <v>117</v>
      </c>
      <c r="E22" s="103">
        <v>1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9">
        <v>9</v>
      </c>
      <c r="B23" s="40"/>
      <c r="C23" s="100" t="s">
        <v>168</v>
      </c>
      <c r="D23" s="25" t="s">
        <v>120</v>
      </c>
      <c r="E23" s="103">
        <v>68.28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9">
        <v>10</v>
      </c>
      <c r="B24" s="40"/>
      <c r="C24" s="100" t="s">
        <v>169</v>
      </c>
      <c r="D24" s="25" t="s">
        <v>120</v>
      </c>
      <c r="E24" s="103">
        <v>68.28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11</v>
      </c>
      <c r="B25" s="40"/>
      <c r="C25" s="100" t="s">
        <v>170</v>
      </c>
      <c r="D25" s="25" t="s">
        <v>117</v>
      </c>
      <c r="E25" s="103">
        <v>1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97">
        <v>2</v>
      </c>
      <c r="B26" s="98"/>
      <c r="C26" s="99" t="s">
        <v>171</v>
      </c>
      <c r="D26" s="25"/>
      <c r="E26" s="103"/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0.399999999999999" x14ac:dyDescent="0.2">
      <c r="A27" s="39">
        <v>1</v>
      </c>
      <c r="B27" s="40"/>
      <c r="C27" s="100" t="s">
        <v>172</v>
      </c>
      <c r="D27" s="25" t="s">
        <v>61</v>
      </c>
      <c r="E27" s="103">
        <v>5.31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9">
        <v>2</v>
      </c>
      <c r="B28" s="40"/>
      <c r="C28" s="101" t="s">
        <v>173</v>
      </c>
      <c r="D28" s="25" t="s">
        <v>120</v>
      </c>
      <c r="E28" s="103">
        <f>E27*1.15*0.3</f>
        <v>1.83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9">
        <v>3</v>
      </c>
      <c r="B29" s="40"/>
      <c r="C29" s="101" t="s">
        <v>174</v>
      </c>
      <c r="D29" s="25" t="s">
        <v>68</v>
      </c>
      <c r="E29" s="103">
        <f>E27*3*1.15</f>
        <v>18.32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9">
        <v>4</v>
      </c>
      <c r="B30" s="40"/>
      <c r="C30" s="101" t="s">
        <v>175</v>
      </c>
      <c r="D30" s="25" t="s">
        <v>68</v>
      </c>
      <c r="E30" s="103">
        <f>E27*0.4*1.15</f>
        <v>2.44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9">
        <v>5</v>
      </c>
      <c r="B31" s="40"/>
      <c r="C31" s="101" t="s">
        <v>89</v>
      </c>
      <c r="D31" s="25" t="s">
        <v>102</v>
      </c>
      <c r="E31" s="103">
        <v>1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 x14ac:dyDescent="0.2">
      <c r="A32" s="39">
        <v>6</v>
      </c>
      <c r="B32" s="40"/>
      <c r="C32" s="100" t="s">
        <v>176</v>
      </c>
      <c r="D32" s="25" t="s">
        <v>61</v>
      </c>
      <c r="E32" s="103">
        <v>7.7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9">
        <v>7</v>
      </c>
      <c r="B33" s="40"/>
      <c r="C33" s="101" t="s">
        <v>177</v>
      </c>
      <c r="D33" s="25" t="s">
        <v>120</v>
      </c>
      <c r="E33" s="103">
        <f>E32*1.15*0.15</f>
        <v>1.33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9">
        <v>8</v>
      </c>
      <c r="B34" s="40"/>
      <c r="C34" s="101" t="s">
        <v>174</v>
      </c>
      <c r="D34" s="25" t="s">
        <v>68</v>
      </c>
      <c r="E34" s="103">
        <f>E32*3*1.15</f>
        <v>26.57</v>
      </c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9">
        <v>9</v>
      </c>
      <c r="B35" s="40"/>
      <c r="C35" s="101" t="s">
        <v>175</v>
      </c>
      <c r="D35" s="25" t="s">
        <v>68</v>
      </c>
      <c r="E35" s="103">
        <f>E32*0.4*1.15</f>
        <v>3.54</v>
      </c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9">
        <v>10</v>
      </c>
      <c r="B36" s="40"/>
      <c r="C36" s="101" t="s">
        <v>89</v>
      </c>
      <c r="D36" s="25" t="s">
        <v>102</v>
      </c>
      <c r="E36" s="103">
        <v>1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0.399999999999999" x14ac:dyDescent="0.2">
      <c r="A37" s="39">
        <v>11</v>
      </c>
      <c r="B37" s="40"/>
      <c r="C37" s="100" t="s">
        <v>178</v>
      </c>
      <c r="D37" s="25" t="s">
        <v>61</v>
      </c>
      <c r="E37" s="103">
        <v>2.52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9">
        <v>12</v>
      </c>
      <c r="B38" s="40"/>
      <c r="C38" s="101" t="s">
        <v>179</v>
      </c>
      <c r="D38" s="25" t="s">
        <v>120</v>
      </c>
      <c r="E38" s="103">
        <f>E37*1.15*0.15</f>
        <v>0.43</v>
      </c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9">
        <v>13</v>
      </c>
      <c r="B39" s="40"/>
      <c r="C39" s="101" t="s">
        <v>174</v>
      </c>
      <c r="D39" s="25" t="s">
        <v>68</v>
      </c>
      <c r="E39" s="103">
        <f>E37*3*1.15</f>
        <v>8.69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9">
        <v>14</v>
      </c>
      <c r="B40" s="40"/>
      <c r="C40" s="101" t="s">
        <v>175</v>
      </c>
      <c r="D40" s="25" t="s">
        <v>68</v>
      </c>
      <c r="E40" s="103">
        <f>E37*0.4*1.15</f>
        <v>1.1599999999999999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9">
        <v>15</v>
      </c>
      <c r="B41" s="40"/>
      <c r="C41" s="101" t="s">
        <v>89</v>
      </c>
      <c r="D41" s="25" t="s">
        <v>102</v>
      </c>
      <c r="E41" s="103">
        <v>1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0.399999999999999" x14ac:dyDescent="0.2">
      <c r="A42" s="39">
        <v>16</v>
      </c>
      <c r="B42" s="40"/>
      <c r="C42" s="100" t="s">
        <v>180</v>
      </c>
      <c r="D42" s="25" t="s">
        <v>61</v>
      </c>
      <c r="E42" s="103">
        <v>150.18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9">
        <v>17</v>
      </c>
      <c r="B43" s="40"/>
      <c r="C43" s="101" t="s">
        <v>181</v>
      </c>
      <c r="D43" s="25" t="s">
        <v>120</v>
      </c>
      <c r="E43" s="103">
        <f>E42*0.1*1.15</f>
        <v>17.27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9">
        <v>18</v>
      </c>
      <c r="B44" s="40"/>
      <c r="C44" s="101" t="s">
        <v>174</v>
      </c>
      <c r="D44" s="25" t="s">
        <v>68</v>
      </c>
      <c r="E44" s="103">
        <f>E42*3*1.15</f>
        <v>518.12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9">
        <v>19</v>
      </c>
      <c r="B45" s="40"/>
      <c r="C45" s="101" t="s">
        <v>175</v>
      </c>
      <c r="D45" s="25" t="s">
        <v>68</v>
      </c>
      <c r="E45" s="103">
        <f>E42*0.4*1.15</f>
        <v>69.08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9">
        <v>20</v>
      </c>
      <c r="B46" s="40"/>
      <c r="C46" s="101" t="s">
        <v>89</v>
      </c>
      <c r="D46" s="25" t="s">
        <v>102</v>
      </c>
      <c r="E46" s="103">
        <v>1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30.6" x14ac:dyDescent="0.2">
      <c r="A47" s="39">
        <v>21</v>
      </c>
      <c r="B47" s="40"/>
      <c r="C47" s="100" t="s">
        <v>182</v>
      </c>
      <c r="D47" s="25" t="s">
        <v>61</v>
      </c>
      <c r="E47" s="103">
        <v>1.43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9">
        <v>22</v>
      </c>
      <c r="B48" s="40"/>
      <c r="C48" s="101" t="s">
        <v>183</v>
      </c>
      <c r="D48" s="25" t="s">
        <v>120</v>
      </c>
      <c r="E48" s="103">
        <f>E47*0.4*1.15</f>
        <v>0.66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9">
        <v>23</v>
      </c>
      <c r="B49" s="40"/>
      <c r="C49" s="101" t="s">
        <v>174</v>
      </c>
      <c r="D49" s="25" t="s">
        <v>68</v>
      </c>
      <c r="E49" s="103">
        <f>E47*3*1.15</f>
        <v>4.93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9">
        <v>24</v>
      </c>
      <c r="B50" s="40"/>
      <c r="C50" s="101" t="s">
        <v>175</v>
      </c>
      <c r="D50" s="25" t="s">
        <v>68</v>
      </c>
      <c r="E50" s="103">
        <f>E47*0.4*1.15</f>
        <v>0.66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9">
        <v>25</v>
      </c>
      <c r="B51" s="40"/>
      <c r="C51" s="101" t="s">
        <v>89</v>
      </c>
      <c r="D51" s="25" t="s">
        <v>102</v>
      </c>
      <c r="E51" s="103">
        <v>1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97">
        <v>3</v>
      </c>
      <c r="B52" s="98"/>
      <c r="C52" s="99" t="s">
        <v>184</v>
      </c>
      <c r="D52" s="25"/>
      <c r="E52" s="103"/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0.399999999999999" x14ac:dyDescent="0.2">
      <c r="A53" s="39">
        <v>1</v>
      </c>
      <c r="B53" s="40"/>
      <c r="C53" s="100" t="s">
        <v>185</v>
      </c>
      <c r="D53" s="25" t="s">
        <v>61</v>
      </c>
      <c r="E53" s="103">
        <v>130.37</v>
      </c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30.6" x14ac:dyDescent="0.2">
      <c r="A54" s="39">
        <v>2</v>
      </c>
      <c r="B54" s="40"/>
      <c r="C54" s="100" t="s">
        <v>186</v>
      </c>
      <c r="D54" s="25" t="s">
        <v>61</v>
      </c>
      <c r="E54" s="103">
        <f>E53</f>
        <v>130.37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9">
        <v>3</v>
      </c>
      <c r="B55" s="40"/>
      <c r="C55" s="101" t="s">
        <v>187</v>
      </c>
      <c r="D55" s="25" t="s">
        <v>61</v>
      </c>
      <c r="E55" s="103">
        <f>E54*1.1</f>
        <v>143.41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9">
        <v>4</v>
      </c>
      <c r="B56" s="40"/>
      <c r="C56" s="104" t="s">
        <v>188</v>
      </c>
      <c r="D56" s="105" t="s">
        <v>68</v>
      </c>
      <c r="E56" s="106">
        <f>E54*6.5</f>
        <v>847.41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9">
        <v>5</v>
      </c>
      <c r="B57" s="40"/>
      <c r="C57" s="104" t="s">
        <v>145</v>
      </c>
      <c r="D57" s="105" t="s">
        <v>70</v>
      </c>
      <c r="E57" s="106">
        <v>1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0.399999999999999" x14ac:dyDescent="0.2">
      <c r="A58" s="39">
        <v>6</v>
      </c>
      <c r="B58" s="40"/>
      <c r="C58" s="107" t="s">
        <v>189</v>
      </c>
      <c r="D58" s="105" t="s">
        <v>61</v>
      </c>
      <c r="E58" s="106">
        <v>73.34</v>
      </c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9">
        <v>7</v>
      </c>
      <c r="B59" s="40"/>
      <c r="C59" s="104" t="s">
        <v>66</v>
      </c>
      <c r="D59" s="105" t="s">
        <v>61</v>
      </c>
      <c r="E59" s="106">
        <f>E58*1.25</f>
        <v>91.68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9">
        <v>8</v>
      </c>
      <c r="B60" s="40"/>
      <c r="C60" s="104" t="s">
        <v>67</v>
      </c>
      <c r="D60" s="105" t="s">
        <v>68</v>
      </c>
      <c r="E60" s="106">
        <f>E58*5</f>
        <v>366.7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9">
        <v>9</v>
      </c>
      <c r="B61" s="40"/>
      <c r="C61" s="104" t="s">
        <v>69</v>
      </c>
      <c r="D61" s="105" t="s">
        <v>70</v>
      </c>
      <c r="E61" s="106">
        <v>1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0.399999999999999" x14ac:dyDescent="0.2">
      <c r="A62" s="39">
        <v>10</v>
      </c>
      <c r="B62" s="40"/>
      <c r="C62" s="104" t="s">
        <v>71</v>
      </c>
      <c r="D62" s="105" t="s">
        <v>68</v>
      </c>
      <c r="E62" s="106">
        <f>E58*0.25</f>
        <v>18.34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9">
        <v>11</v>
      </c>
      <c r="B63" s="40"/>
      <c r="C63" s="107" t="s">
        <v>190</v>
      </c>
      <c r="D63" s="105" t="s">
        <v>61</v>
      </c>
      <c r="E63" s="106">
        <f>E58</f>
        <v>73.34</v>
      </c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0.399999999999999" x14ac:dyDescent="0.2">
      <c r="A64" s="39">
        <v>12</v>
      </c>
      <c r="B64" s="40"/>
      <c r="C64" s="104" t="s">
        <v>191</v>
      </c>
      <c r="D64" s="105" t="s">
        <v>68</v>
      </c>
      <c r="E64" s="106">
        <f>E63*14</f>
        <v>1026.76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9">
        <v>13</v>
      </c>
      <c r="B65" s="40"/>
      <c r="C65" s="104" t="s">
        <v>74</v>
      </c>
      <c r="D65" s="105" t="s">
        <v>70</v>
      </c>
      <c r="E65" s="106">
        <v>1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9">
        <v>14</v>
      </c>
      <c r="B66" s="40"/>
      <c r="C66" s="107" t="s">
        <v>192</v>
      </c>
      <c r="D66" s="105" t="s">
        <v>61</v>
      </c>
      <c r="E66" s="106">
        <f>E63</f>
        <v>73.34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0.399999999999999" x14ac:dyDescent="0.2">
      <c r="A67" s="39">
        <v>15</v>
      </c>
      <c r="B67" s="40"/>
      <c r="C67" s="104" t="s">
        <v>193</v>
      </c>
      <c r="D67" s="105" t="s">
        <v>77</v>
      </c>
      <c r="E67" s="106">
        <f>E66*0.45*1.2</f>
        <v>39.6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9">
        <v>16</v>
      </c>
      <c r="B68" s="40"/>
      <c r="C68" s="104" t="s">
        <v>74</v>
      </c>
      <c r="D68" s="105" t="s">
        <v>70</v>
      </c>
      <c r="E68" s="106">
        <v>1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97">
        <v>4</v>
      </c>
      <c r="B69" s="98"/>
      <c r="C69" s="108" t="s">
        <v>194</v>
      </c>
      <c r="D69" s="105"/>
      <c r="E69" s="106"/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9">
        <v>1</v>
      </c>
      <c r="B70" s="40"/>
      <c r="C70" s="107" t="s">
        <v>195</v>
      </c>
      <c r="D70" s="105" t="s">
        <v>87</v>
      </c>
      <c r="E70" s="106">
        <v>71.37</v>
      </c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61.2" x14ac:dyDescent="0.2">
      <c r="A71" s="39">
        <v>2</v>
      </c>
      <c r="B71" s="40"/>
      <c r="C71" s="107" t="s">
        <v>196</v>
      </c>
      <c r="D71" s="105" t="s">
        <v>61</v>
      </c>
      <c r="E71" s="106">
        <f>(E72+E73)/1.1</f>
        <v>1712.64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9">
        <v>3</v>
      </c>
      <c r="B72" s="40"/>
      <c r="C72" s="104" t="s">
        <v>144</v>
      </c>
      <c r="D72" s="105" t="s">
        <v>61</v>
      </c>
      <c r="E72" s="106">
        <f>1596.64*1.1</f>
        <v>1756.3</v>
      </c>
      <c r="F72" s="67"/>
      <c r="G72" s="64"/>
      <c r="H72" s="48">
        <f t="shared" si="0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0.399999999999999" x14ac:dyDescent="0.2">
      <c r="A73" s="39">
        <v>4</v>
      </c>
      <c r="B73" s="40"/>
      <c r="C73" s="104" t="s">
        <v>197</v>
      </c>
      <c r="D73" s="105" t="s">
        <v>61</v>
      </c>
      <c r="E73" s="106">
        <f>116*1.1</f>
        <v>127.6</v>
      </c>
      <c r="F73" s="67"/>
      <c r="G73" s="64"/>
      <c r="H73" s="48">
        <f t="shared" si="0"/>
        <v>0</v>
      </c>
      <c r="I73" s="64"/>
      <c r="J73" s="64"/>
      <c r="K73" s="49">
        <f t="shared" ref="K73:K130" si="7">SUM(H73:J73)</f>
        <v>0</v>
      </c>
      <c r="L73" s="50">
        <f t="shared" ref="L73:L130" si="8">ROUND(E73*F73,2)</f>
        <v>0</v>
      </c>
      <c r="M73" s="48">
        <f t="shared" ref="M73:M130" si="9">ROUND(H73*E73,2)</f>
        <v>0</v>
      </c>
      <c r="N73" s="48">
        <f t="shared" ref="N73:N130" si="10">ROUND(I73*E73,2)</f>
        <v>0</v>
      </c>
      <c r="O73" s="48">
        <f t="shared" ref="O73:O130" si="11">ROUND(J73*E73,2)</f>
        <v>0</v>
      </c>
      <c r="P73" s="49">
        <f t="shared" ref="P73:P130" si="12">SUM(M73:O73)</f>
        <v>0</v>
      </c>
    </row>
    <row r="74" spans="1:16" x14ac:dyDescent="0.2">
      <c r="A74" s="39">
        <v>5</v>
      </c>
      <c r="B74" s="40"/>
      <c r="C74" s="104" t="s">
        <v>198</v>
      </c>
      <c r="D74" s="105" t="s">
        <v>68</v>
      </c>
      <c r="E74" s="106">
        <f>E71*6.5</f>
        <v>11132.16</v>
      </c>
      <c r="F74" s="67"/>
      <c r="G74" s="64"/>
      <c r="H74" s="48">
        <f t="shared" si="0"/>
        <v>0</v>
      </c>
      <c r="I74" s="64"/>
      <c r="J74" s="64"/>
      <c r="K74" s="49">
        <f t="shared" si="7"/>
        <v>0</v>
      </c>
      <c r="L74" s="50">
        <f t="shared" si="8"/>
        <v>0</v>
      </c>
      <c r="M74" s="48">
        <f t="shared" si="9"/>
        <v>0</v>
      </c>
      <c r="N74" s="48">
        <f t="shared" si="10"/>
        <v>0</v>
      </c>
      <c r="O74" s="48">
        <f t="shared" si="11"/>
        <v>0</v>
      </c>
      <c r="P74" s="49">
        <f t="shared" si="12"/>
        <v>0</v>
      </c>
    </row>
    <row r="75" spans="1:16" x14ac:dyDescent="0.2">
      <c r="A75" s="39">
        <v>6</v>
      </c>
      <c r="B75" s="40"/>
      <c r="C75" s="104" t="s">
        <v>145</v>
      </c>
      <c r="D75" s="105" t="s">
        <v>70</v>
      </c>
      <c r="E75" s="106">
        <v>1</v>
      </c>
      <c r="F75" s="67"/>
      <c r="G75" s="64"/>
      <c r="H75" s="48">
        <f t="shared" si="0"/>
        <v>0</v>
      </c>
      <c r="I75" s="64"/>
      <c r="J75" s="64"/>
      <c r="K75" s="49">
        <f t="shared" si="7"/>
        <v>0</v>
      </c>
      <c r="L75" s="50">
        <f t="shared" si="8"/>
        <v>0</v>
      </c>
      <c r="M75" s="48">
        <f t="shared" si="9"/>
        <v>0</v>
      </c>
      <c r="N75" s="48">
        <f t="shared" si="10"/>
        <v>0</v>
      </c>
      <c r="O75" s="48">
        <f t="shared" si="11"/>
        <v>0</v>
      </c>
      <c r="P75" s="49">
        <f t="shared" si="12"/>
        <v>0</v>
      </c>
    </row>
    <row r="76" spans="1:16" ht="30.6" x14ac:dyDescent="0.2">
      <c r="A76" s="39">
        <v>7</v>
      </c>
      <c r="B76" s="40"/>
      <c r="C76" s="107" t="s">
        <v>199</v>
      </c>
      <c r="D76" s="105" t="s">
        <v>61</v>
      </c>
      <c r="E76" s="106">
        <v>22.1</v>
      </c>
      <c r="F76" s="67"/>
      <c r="G76" s="64"/>
      <c r="H76" s="48">
        <f t="shared" si="0"/>
        <v>0</v>
      </c>
      <c r="I76" s="64"/>
      <c r="J76" s="64"/>
      <c r="K76" s="49">
        <f t="shared" si="7"/>
        <v>0</v>
      </c>
      <c r="L76" s="50">
        <f t="shared" si="8"/>
        <v>0</v>
      </c>
      <c r="M76" s="48">
        <f t="shared" si="9"/>
        <v>0</v>
      </c>
      <c r="N76" s="48">
        <f t="shared" si="10"/>
        <v>0</v>
      </c>
      <c r="O76" s="48">
        <f t="shared" si="11"/>
        <v>0</v>
      </c>
      <c r="P76" s="49">
        <f t="shared" si="12"/>
        <v>0</v>
      </c>
    </row>
    <row r="77" spans="1:16" x14ac:dyDescent="0.2">
      <c r="A77" s="39">
        <v>8</v>
      </c>
      <c r="B77" s="40"/>
      <c r="C77" s="104" t="s">
        <v>124</v>
      </c>
      <c r="D77" s="105" t="s">
        <v>61</v>
      </c>
      <c r="E77" s="106">
        <f>E76*1.1</f>
        <v>24.31</v>
      </c>
      <c r="F77" s="67"/>
      <c r="G77" s="64"/>
      <c r="H77" s="48">
        <f t="shared" ref="H77:H140" si="13">ROUND(F77*G77,2)</f>
        <v>0</v>
      </c>
      <c r="I77" s="64"/>
      <c r="J77" s="64"/>
      <c r="K77" s="49">
        <f t="shared" si="7"/>
        <v>0</v>
      </c>
      <c r="L77" s="50">
        <f t="shared" si="8"/>
        <v>0</v>
      </c>
      <c r="M77" s="48">
        <f t="shared" si="9"/>
        <v>0</v>
      </c>
      <c r="N77" s="48">
        <f t="shared" si="10"/>
        <v>0</v>
      </c>
      <c r="O77" s="48">
        <f t="shared" si="11"/>
        <v>0</v>
      </c>
      <c r="P77" s="49">
        <f t="shared" si="12"/>
        <v>0</v>
      </c>
    </row>
    <row r="78" spans="1:16" x14ac:dyDescent="0.2">
      <c r="A78" s="39">
        <v>9</v>
      </c>
      <c r="B78" s="40"/>
      <c r="C78" s="104" t="s">
        <v>198</v>
      </c>
      <c r="D78" s="105" t="s">
        <v>68</v>
      </c>
      <c r="E78" s="106">
        <f>E76*6.5</f>
        <v>143.65</v>
      </c>
      <c r="F78" s="67"/>
      <c r="G78" s="64"/>
      <c r="H78" s="48">
        <f t="shared" si="13"/>
        <v>0</v>
      </c>
      <c r="I78" s="64"/>
      <c r="J78" s="64"/>
      <c r="K78" s="49">
        <f t="shared" si="7"/>
        <v>0</v>
      </c>
      <c r="L78" s="50">
        <f t="shared" si="8"/>
        <v>0</v>
      </c>
      <c r="M78" s="48">
        <f t="shared" si="9"/>
        <v>0</v>
      </c>
      <c r="N78" s="48">
        <f t="shared" si="10"/>
        <v>0</v>
      </c>
      <c r="O78" s="48">
        <f t="shared" si="11"/>
        <v>0</v>
      </c>
      <c r="P78" s="49">
        <f t="shared" si="12"/>
        <v>0</v>
      </c>
    </row>
    <row r="79" spans="1:16" x14ac:dyDescent="0.2">
      <c r="A79" s="39">
        <v>10</v>
      </c>
      <c r="B79" s="40"/>
      <c r="C79" s="104" t="s">
        <v>145</v>
      </c>
      <c r="D79" s="105" t="s">
        <v>70</v>
      </c>
      <c r="E79" s="106">
        <v>1</v>
      </c>
      <c r="F79" s="67"/>
      <c r="G79" s="64"/>
      <c r="H79" s="48">
        <f t="shared" si="13"/>
        <v>0</v>
      </c>
      <c r="I79" s="64"/>
      <c r="J79" s="64"/>
      <c r="K79" s="49">
        <f t="shared" si="7"/>
        <v>0</v>
      </c>
      <c r="L79" s="50">
        <f t="shared" si="8"/>
        <v>0</v>
      </c>
      <c r="M79" s="48">
        <f t="shared" si="9"/>
        <v>0</v>
      </c>
      <c r="N79" s="48">
        <f t="shared" si="10"/>
        <v>0</v>
      </c>
      <c r="O79" s="48">
        <f t="shared" si="11"/>
        <v>0</v>
      </c>
      <c r="P79" s="49">
        <f t="shared" si="12"/>
        <v>0</v>
      </c>
    </row>
    <row r="80" spans="1:16" ht="40.799999999999997" x14ac:dyDescent="0.2">
      <c r="A80" s="39">
        <v>11</v>
      </c>
      <c r="B80" s="40"/>
      <c r="C80" s="107" t="s">
        <v>200</v>
      </c>
      <c r="D80" s="105" t="s">
        <v>61</v>
      </c>
      <c r="E80" s="106">
        <v>5.86</v>
      </c>
      <c r="F80" s="67"/>
      <c r="G80" s="64"/>
      <c r="H80" s="48">
        <f t="shared" si="13"/>
        <v>0</v>
      </c>
      <c r="I80" s="64"/>
      <c r="J80" s="64"/>
      <c r="K80" s="49">
        <f t="shared" si="7"/>
        <v>0</v>
      </c>
      <c r="L80" s="50">
        <f t="shared" si="8"/>
        <v>0</v>
      </c>
      <c r="M80" s="48">
        <f t="shared" si="9"/>
        <v>0</v>
      </c>
      <c r="N80" s="48">
        <f t="shared" si="10"/>
        <v>0</v>
      </c>
      <c r="O80" s="48">
        <f t="shared" si="11"/>
        <v>0</v>
      </c>
      <c r="P80" s="49">
        <f t="shared" si="12"/>
        <v>0</v>
      </c>
    </row>
    <row r="81" spans="1:16" x14ac:dyDescent="0.2">
      <c r="A81" s="39">
        <v>12</v>
      </c>
      <c r="B81" s="40"/>
      <c r="C81" s="104" t="s">
        <v>201</v>
      </c>
      <c r="D81" s="105" t="s">
        <v>61</v>
      </c>
      <c r="E81" s="106">
        <f>E80*1.1</f>
        <v>6.45</v>
      </c>
      <c r="F81" s="67"/>
      <c r="G81" s="64"/>
      <c r="H81" s="48">
        <f t="shared" si="13"/>
        <v>0</v>
      </c>
      <c r="I81" s="64"/>
      <c r="J81" s="64"/>
      <c r="K81" s="49">
        <f t="shared" si="7"/>
        <v>0</v>
      </c>
      <c r="L81" s="50">
        <f t="shared" si="8"/>
        <v>0</v>
      </c>
      <c r="M81" s="48">
        <f t="shared" si="9"/>
        <v>0</v>
      </c>
      <c r="N81" s="48">
        <f t="shared" si="10"/>
        <v>0</v>
      </c>
      <c r="O81" s="48">
        <f t="shared" si="11"/>
        <v>0</v>
      </c>
      <c r="P81" s="49">
        <f t="shared" si="12"/>
        <v>0</v>
      </c>
    </row>
    <row r="82" spans="1:16" x14ac:dyDescent="0.2">
      <c r="A82" s="39">
        <v>13</v>
      </c>
      <c r="B82" s="40"/>
      <c r="C82" s="104" t="s">
        <v>198</v>
      </c>
      <c r="D82" s="105" t="s">
        <v>68</v>
      </c>
      <c r="E82" s="106">
        <f>E80*6.5</f>
        <v>38.090000000000003</v>
      </c>
      <c r="F82" s="67"/>
      <c r="G82" s="64"/>
      <c r="H82" s="48">
        <f t="shared" si="13"/>
        <v>0</v>
      </c>
      <c r="I82" s="64"/>
      <c r="J82" s="64"/>
      <c r="K82" s="49">
        <f t="shared" si="7"/>
        <v>0</v>
      </c>
      <c r="L82" s="50">
        <f t="shared" si="8"/>
        <v>0</v>
      </c>
      <c r="M82" s="48">
        <f t="shared" si="9"/>
        <v>0</v>
      </c>
      <c r="N82" s="48">
        <f t="shared" si="10"/>
        <v>0</v>
      </c>
      <c r="O82" s="48">
        <f t="shared" si="11"/>
        <v>0</v>
      </c>
      <c r="P82" s="49">
        <f t="shared" si="12"/>
        <v>0</v>
      </c>
    </row>
    <row r="83" spans="1:16" x14ac:dyDescent="0.2">
      <c r="A83" s="39">
        <v>14</v>
      </c>
      <c r="B83" s="40"/>
      <c r="C83" s="104" t="s">
        <v>145</v>
      </c>
      <c r="D83" s="105" t="s">
        <v>70</v>
      </c>
      <c r="E83" s="106">
        <v>1</v>
      </c>
      <c r="F83" s="67"/>
      <c r="G83" s="64"/>
      <c r="H83" s="48">
        <f t="shared" si="13"/>
        <v>0</v>
      </c>
      <c r="I83" s="64"/>
      <c r="J83" s="64"/>
      <c r="K83" s="49">
        <f t="shared" si="7"/>
        <v>0</v>
      </c>
      <c r="L83" s="50">
        <f t="shared" si="8"/>
        <v>0</v>
      </c>
      <c r="M83" s="48">
        <f t="shared" si="9"/>
        <v>0</v>
      </c>
      <c r="N83" s="48">
        <f t="shared" si="10"/>
        <v>0</v>
      </c>
      <c r="O83" s="48">
        <f t="shared" si="11"/>
        <v>0</v>
      </c>
      <c r="P83" s="49">
        <f t="shared" si="12"/>
        <v>0</v>
      </c>
    </row>
    <row r="84" spans="1:16" x14ac:dyDescent="0.2">
      <c r="A84" s="39">
        <v>15</v>
      </c>
      <c r="B84" s="40"/>
      <c r="C84" s="107" t="s">
        <v>146</v>
      </c>
      <c r="D84" s="105" t="s">
        <v>61</v>
      </c>
      <c r="E84" s="106">
        <f>E71+E76+E80</f>
        <v>1740.6</v>
      </c>
      <c r="F84" s="67"/>
      <c r="G84" s="64"/>
      <c r="H84" s="48">
        <f t="shared" si="13"/>
        <v>0</v>
      </c>
      <c r="I84" s="64"/>
      <c r="J84" s="64"/>
      <c r="K84" s="49">
        <f t="shared" si="7"/>
        <v>0</v>
      </c>
      <c r="L84" s="50">
        <f t="shared" si="8"/>
        <v>0</v>
      </c>
      <c r="M84" s="48">
        <f t="shared" si="9"/>
        <v>0</v>
      </c>
      <c r="N84" s="48">
        <f t="shared" si="10"/>
        <v>0</v>
      </c>
      <c r="O84" s="48">
        <f t="shared" si="11"/>
        <v>0</v>
      </c>
      <c r="P84" s="49">
        <f t="shared" si="12"/>
        <v>0</v>
      </c>
    </row>
    <row r="85" spans="1:16" ht="20.399999999999999" x14ac:dyDescent="0.2">
      <c r="A85" s="39">
        <v>16</v>
      </c>
      <c r="B85" s="40"/>
      <c r="C85" s="104" t="s">
        <v>66</v>
      </c>
      <c r="D85" s="105" t="s">
        <v>61</v>
      </c>
      <c r="E85" s="106">
        <f>E84*1.25</f>
        <v>2175.75</v>
      </c>
      <c r="F85" s="67"/>
      <c r="G85" s="64"/>
      <c r="H85" s="48">
        <f t="shared" si="13"/>
        <v>0</v>
      </c>
      <c r="I85" s="64"/>
      <c r="J85" s="64"/>
      <c r="K85" s="49">
        <f t="shared" si="7"/>
        <v>0</v>
      </c>
      <c r="L85" s="50">
        <f t="shared" si="8"/>
        <v>0</v>
      </c>
      <c r="M85" s="48">
        <f t="shared" si="9"/>
        <v>0</v>
      </c>
      <c r="N85" s="48">
        <f t="shared" si="10"/>
        <v>0</v>
      </c>
      <c r="O85" s="48">
        <f t="shared" si="11"/>
        <v>0</v>
      </c>
      <c r="P85" s="49">
        <f t="shared" si="12"/>
        <v>0</v>
      </c>
    </row>
    <row r="86" spans="1:16" x14ac:dyDescent="0.2">
      <c r="A86" s="39">
        <v>17</v>
      </c>
      <c r="B86" s="40"/>
      <c r="C86" s="104" t="s">
        <v>198</v>
      </c>
      <c r="D86" s="105" t="s">
        <v>68</v>
      </c>
      <c r="E86" s="106">
        <f>E84*5</f>
        <v>8703</v>
      </c>
      <c r="F86" s="67"/>
      <c r="G86" s="64"/>
      <c r="H86" s="48">
        <f t="shared" si="13"/>
        <v>0</v>
      </c>
      <c r="I86" s="64"/>
      <c r="J86" s="64"/>
      <c r="K86" s="49">
        <f t="shared" si="7"/>
        <v>0</v>
      </c>
      <c r="L86" s="50">
        <f t="shared" si="8"/>
        <v>0</v>
      </c>
      <c r="M86" s="48">
        <f t="shared" si="9"/>
        <v>0</v>
      </c>
      <c r="N86" s="48">
        <f t="shared" si="10"/>
        <v>0</v>
      </c>
      <c r="O86" s="48">
        <f t="shared" si="11"/>
        <v>0</v>
      </c>
      <c r="P86" s="49">
        <f t="shared" si="12"/>
        <v>0</v>
      </c>
    </row>
    <row r="87" spans="1:16" x14ac:dyDescent="0.2">
      <c r="A87" s="39">
        <v>18</v>
      </c>
      <c r="B87" s="40"/>
      <c r="C87" s="104" t="s">
        <v>202</v>
      </c>
      <c r="D87" s="105" t="s">
        <v>87</v>
      </c>
      <c r="E87" s="106">
        <f>E70*1.1</f>
        <v>78.510000000000005</v>
      </c>
      <c r="F87" s="67"/>
      <c r="G87" s="64"/>
      <c r="H87" s="48">
        <f t="shared" si="13"/>
        <v>0</v>
      </c>
      <c r="I87" s="64"/>
      <c r="J87" s="64"/>
      <c r="K87" s="49">
        <f t="shared" si="7"/>
        <v>0</v>
      </c>
      <c r="L87" s="50">
        <f t="shared" si="8"/>
        <v>0</v>
      </c>
      <c r="M87" s="48">
        <f t="shared" si="9"/>
        <v>0</v>
      </c>
      <c r="N87" s="48">
        <f t="shared" si="10"/>
        <v>0</v>
      </c>
      <c r="O87" s="48">
        <f t="shared" si="11"/>
        <v>0</v>
      </c>
      <c r="P87" s="49">
        <f t="shared" si="12"/>
        <v>0</v>
      </c>
    </row>
    <row r="88" spans="1:16" x14ac:dyDescent="0.2">
      <c r="A88" s="39">
        <v>19</v>
      </c>
      <c r="B88" s="40"/>
      <c r="C88" s="104" t="s">
        <v>69</v>
      </c>
      <c r="D88" s="105" t="s">
        <v>70</v>
      </c>
      <c r="E88" s="106">
        <v>1</v>
      </c>
      <c r="F88" s="67"/>
      <c r="G88" s="64"/>
      <c r="H88" s="48">
        <f t="shared" si="13"/>
        <v>0</v>
      </c>
      <c r="I88" s="64"/>
      <c r="J88" s="64"/>
      <c r="K88" s="49">
        <f t="shared" si="7"/>
        <v>0</v>
      </c>
      <c r="L88" s="50">
        <f t="shared" si="8"/>
        <v>0</v>
      </c>
      <c r="M88" s="48">
        <f t="shared" si="9"/>
        <v>0</v>
      </c>
      <c r="N88" s="48">
        <f t="shared" si="10"/>
        <v>0</v>
      </c>
      <c r="O88" s="48">
        <f t="shared" si="11"/>
        <v>0</v>
      </c>
      <c r="P88" s="49">
        <f t="shared" si="12"/>
        <v>0</v>
      </c>
    </row>
    <row r="89" spans="1:16" ht="20.399999999999999" x14ac:dyDescent="0.2">
      <c r="A89" s="39">
        <v>20</v>
      </c>
      <c r="B89" s="40"/>
      <c r="C89" s="104" t="s">
        <v>71</v>
      </c>
      <c r="D89" s="105" t="s">
        <v>68</v>
      </c>
      <c r="E89" s="106">
        <f>E84*0.25</f>
        <v>435.15</v>
      </c>
      <c r="F89" s="67"/>
      <c r="G89" s="64"/>
      <c r="H89" s="48">
        <f t="shared" si="13"/>
        <v>0</v>
      </c>
      <c r="I89" s="64"/>
      <c r="J89" s="64"/>
      <c r="K89" s="49">
        <f t="shared" si="7"/>
        <v>0</v>
      </c>
      <c r="L89" s="50">
        <f t="shared" si="8"/>
        <v>0</v>
      </c>
      <c r="M89" s="48">
        <f t="shared" si="9"/>
        <v>0</v>
      </c>
      <c r="N89" s="48">
        <f t="shared" si="10"/>
        <v>0</v>
      </c>
      <c r="O89" s="48">
        <f t="shared" si="11"/>
        <v>0</v>
      </c>
      <c r="P89" s="49">
        <f t="shared" si="12"/>
        <v>0</v>
      </c>
    </row>
    <row r="90" spans="1:16" x14ac:dyDescent="0.2">
      <c r="A90" s="39">
        <v>21</v>
      </c>
      <c r="B90" s="40"/>
      <c r="C90" s="107" t="s">
        <v>203</v>
      </c>
      <c r="D90" s="105" t="s">
        <v>61</v>
      </c>
      <c r="E90" s="106">
        <f>E84</f>
        <v>1740.6</v>
      </c>
      <c r="F90" s="67"/>
      <c r="G90" s="64"/>
      <c r="H90" s="48">
        <f t="shared" si="13"/>
        <v>0</v>
      </c>
      <c r="I90" s="64"/>
      <c r="J90" s="64"/>
      <c r="K90" s="49">
        <f t="shared" si="7"/>
        <v>0</v>
      </c>
      <c r="L90" s="50">
        <f t="shared" si="8"/>
        <v>0</v>
      </c>
      <c r="M90" s="48">
        <f t="shared" si="9"/>
        <v>0</v>
      </c>
      <c r="N90" s="48">
        <f t="shared" si="10"/>
        <v>0</v>
      </c>
      <c r="O90" s="48">
        <f t="shared" si="11"/>
        <v>0</v>
      </c>
      <c r="P90" s="49">
        <f t="shared" si="12"/>
        <v>0</v>
      </c>
    </row>
    <row r="91" spans="1:16" ht="20.399999999999999" x14ac:dyDescent="0.2">
      <c r="A91" s="39">
        <v>22</v>
      </c>
      <c r="B91" s="40"/>
      <c r="C91" s="104" t="s">
        <v>73</v>
      </c>
      <c r="D91" s="105" t="s">
        <v>68</v>
      </c>
      <c r="E91" s="106">
        <f>E90*4</f>
        <v>6962.4</v>
      </c>
      <c r="F91" s="67"/>
      <c r="G91" s="64"/>
      <c r="H91" s="48">
        <f t="shared" si="13"/>
        <v>0</v>
      </c>
      <c r="I91" s="64"/>
      <c r="J91" s="64"/>
      <c r="K91" s="49">
        <f t="shared" si="7"/>
        <v>0</v>
      </c>
      <c r="L91" s="50">
        <f t="shared" si="8"/>
        <v>0</v>
      </c>
      <c r="M91" s="48">
        <f t="shared" si="9"/>
        <v>0</v>
      </c>
      <c r="N91" s="48">
        <f t="shared" si="10"/>
        <v>0</v>
      </c>
      <c r="O91" s="48">
        <f t="shared" si="11"/>
        <v>0</v>
      </c>
      <c r="P91" s="49">
        <f t="shared" si="12"/>
        <v>0</v>
      </c>
    </row>
    <row r="92" spans="1:16" x14ac:dyDescent="0.2">
      <c r="A92" s="39">
        <v>23</v>
      </c>
      <c r="B92" s="40"/>
      <c r="C92" s="104" t="s">
        <v>74</v>
      </c>
      <c r="D92" s="105" t="s">
        <v>70</v>
      </c>
      <c r="E92" s="106">
        <v>1</v>
      </c>
      <c r="F92" s="67"/>
      <c r="G92" s="64"/>
      <c r="H92" s="48">
        <f t="shared" si="13"/>
        <v>0</v>
      </c>
      <c r="I92" s="64"/>
      <c r="J92" s="64"/>
      <c r="K92" s="49">
        <f t="shared" si="7"/>
        <v>0</v>
      </c>
      <c r="L92" s="50">
        <f t="shared" si="8"/>
        <v>0</v>
      </c>
      <c r="M92" s="48">
        <f t="shared" si="9"/>
        <v>0</v>
      </c>
      <c r="N92" s="48">
        <f t="shared" si="10"/>
        <v>0</v>
      </c>
      <c r="O92" s="48">
        <f t="shared" si="11"/>
        <v>0</v>
      </c>
      <c r="P92" s="49">
        <f t="shared" si="12"/>
        <v>0</v>
      </c>
    </row>
    <row r="93" spans="1:16" x14ac:dyDescent="0.2">
      <c r="A93" s="39">
        <v>24</v>
      </c>
      <c r="B93" s="40"/>
      <c r="C93" s="107" t="s">
        <v>204</v>
      </c>
      <c r="D93" s="105" t="s">
        <v>61</v>
      </c>
      <c r="E93" s="106">
        <f>E90</f>
        <v>1740.6</v>
      </c>
      <c r="F93" s="67"/>
      <c r="G93" s="64"/>
      <c r="H93" s="48">
        <f t="shared" si="13"/>
        <v>0</v>
      </c>
      <c r="I93" s="64"/>
      <c r="J93" s="64"/>
      <c r="K93" s="49">
        <f t="shared" si="7"/>
        <v>0</v>
      </c>
      <c r="L93" s="50">
        <f t="shared" si="8"/>
        <v>0</v>
      </c>
      <c r="M93" s="48">
        <f t="shared" si="9"/>
        <v>0</v>
      </c>
      <c r="N93" s="48">
        <f t="shared" si="10"/>
        <v>0</v>
      </c>
      <c r="O93" s="48">
        <f t="shared" si="11"/>
        <v>0</v>
      </c>
      <c r="P93" s="49">
        <f t="shared" si="12"/>
        <v>0</v>
      </c>
    </row>
    <row r="94" spans="1:16" ht="20.399999999999999" x14ac:dyDescent="0.2">
      <c r="A94" s="39">
        <v>25</v>
      </c>
      <c r="B94" s="40"/>
      <c r="C94" s="104" t="s">
        <v>205</v>
      </c>
      <c r="D94" s="105" t="s">
        <v>77</v>
      </c>
      <c r="E94" s="106">
        <f>E93*0.45*1.2</f>
        <v>939.92</v>
      </c>
      <c r="F94" s="67"/>
      <c r="G94" s="64"/>
      <c r="H94" s="48">
        <f t="shared" si="13"/>
        <v>0</v>
      </c>
      <c r="I94" s="64"/>
      <c r="J94" s="64"/>
      <c r="K94" s="49">
        <f t="shared" si="7"/>
        <v>0</v>
      </c>
      <c r="L94" s="50">
        <f t="shared" si="8"/>
        <v>0</v>
      </c>
      <c r="M94" s="48">
        <f t="shared" si="9"/>
        <v>0</v>
      </c>
      <c r="N94" s="48">
        <f t="shared" si="10"/>
        <v>0</v>
      </c>
      <c r="O94" s="48">
        <f t="shared" si="11"/>
        <v>0</v>
      </c>
      <c r="P94" s="49">
        <f t="shared" si="12"/>
        <v>0</v>
      </c>
    </row>
    <row r="95" spans="1:16" x14ac:dyDescent="0.2">
      <c r="A95" s="39">
        <v>26</v>
      </c>
      <c r="B95" s="40"/>
      <c r="C95" s="104" t="s">
        <v>74</v>
      </c>
      <c r="D95" s="105" t="s">
        <v>70</v>
      </c>
      <c r="E95" s="106">
        <v>1</v>
      </c>
      <c r="F95" s="67"/>
      <c r="G95" s="64"/>
      <c r="H95" s="48">
        <f t="shared" si="13"/>
        <v>0</v>
      </c>
      <c r="I95" s="64"/>
      <c r="J95" s="64"/>
      <c r="K95" s="49">
        <f t="shared" si="7"/>
        <v>0</v>
      </c>
      <c r="L95" s="50">
        <f t="shared" si="8"/>
        <v>0</v>
      </c>
      <c r="M95" s="48">
        <f t="shared" si="9"/>
        <v>0</v>
      </c>
      <c r="N95" s="48">
        <f t="shared" si="10"/>
        <v>0</v>
      </c>
      <c r="O95" s="48">
        <f t="shared" si="11"/>
        <v>0</v>
      </c>
      <c r="P95" s="49">
        <f t="shared" si="12"/>
        <v>0</v>
      </c>
    </row>
    <row r="96" spans="1:16" x14ac:dyDescent="0.2">
      <c r="A96" s="97">
        <v>5</v>
      </c>
      <c r="B96" s="98"/>
      <c r="C96" s="108" t="s">
        <v>206</v>
      </c>
      <c r="D96" s="105"/>
      <c r="E96" s="106"/>
      <c r="F96" s="67"/>
      <c r="G96" s="64"/>
      <c r="H96" s="48">
        <f t="shared" si="13"/>
        <v>0</v>
      </c>
      <c r="I96" s="64"/>
      <c r="J96" s="64"/>
      <c r="K96" s="49">
        <f t="shared" si="7"/>
        <v>0</v>
      </c>
      <c r="L96" s="50">
        <f t="shared" si="8"/>
        <v>0</v>
      </c>
      <c r="M96" s="48">
        <f t="shared" si="9"/>
        <v>0</v>
      </c>
      <c r="N96" s="48">
        <f t="shared" si="10"/>
        <v>0</v>
      </c>
      <c r="O96" s="48">
        <f t="shared" si="11"/>
        <v>0</v>
      </c>
      <c r="P96" s="49">
        <f t="shared" si="12"/>
        <v>0</v>
      </c>
    </row>
    <row r="97" spans="1:16" ht="30.6" x14ac:dyDescent="0.2">
      <c r="A97" s="39">
        <v>1</v>
      </c>
      <c r="B97" s="40"/>
      <c r="C97" s="107" t="s">
        <v>207</v>
      </c>
      <c r="D97" s="105" t="s">
        <v>61</v>
      </c>
      <c r="E97" s="106">
        <v>137.05000000000001</v>
      </c>
      <c r="F97" s="67"/>
      <c r="G97" s="64"/>
      <c r="H97" s="48">
        <f t="shared" si="13"/>
        <v>0</v>
      </c>
      <c r="I97" s="64"/>
      <c r="J97" s="64"/>
      <c r="K97" s="49">
        <f t="shared" si="7"/>
        <v>0</v>
      </c>
      <c r="L97" s="50">
        <f t="shared" si="8"/>
        <v>0</v>
      </c>
      <c r="M97" s="48">
        <f t="shared" si="9"/>
        <v>0</v>
      </c>
      <c r="N97" s="48">
        <f t="shared" si="10"/>
        <v>0</v>
      </c>
      <c r="O97" s="48">
        <f t="shared" si="11"/>
        <v>0</v>
      </c>
      <c r="P97" s="49">
        <f t="shared" si="12"/>
        <v>0</v>
      </c>
    </row>
    <row r="98" spans="1:16" ht="20.399999999999999" x14ac:dyDescent="0.2">
      <c r="A98" s="39">
        <v>2</v>
      </c>
      <c r="B98" s="40"/>
      <c r="C98" s="104" t="s">
        <v>66</v>
      </c>
      <c r="D98" s="105" t="s">
        <v>61</v>
      </c>
      <c r="E98" s="106">
        <f>E97*1.25</f>
        <v>171.31</v>
      </c>
      <c r="F98" s="67"/>
      <c r="G98" s="64"/>
      <c r="H98" s="48">
        <f t="shared" si="13"/>
        <v>0</v>
      </c>
      <c r="I98" s="64"/>
      <c r="J98" s="64"/>
      <c r="K98" s="49">
        <f t="shared" si="7"/>
        <v>0</v>
      </c>
      <c r="L98" s="50">
        <f t="shared" si="8"/>
        <v>0</v>
      </c>
      <c r="M98" s="48">
        <f t="shared" si="9"/>
        <v>0</v>
      </c>
      <c r="N98" s="48">
        <f t="shared" si="10"/>
        <v>0</v>
      </c>
      <c r="O98" s="48">
        <f t="shared" si="11"/>
        <v>0</v>
      </c>
      <c r="P98" s="49">
        <f t="shared" si="12"/>
        <v>0</v>
      </c>
    </row>
    <row r="99" spans="1:16" x14ac:dyDescent="0.2">
      <c r="A99" s="39">
        <v>3</v>
      </c>
      <c r="B99" s="40"/>
      <c r="C99" s="104" t="s">
        <v>198</v>
      </c>
      <c r="D99" s="105" t="s">
        <v>68</v>
      </c>
      <c r="E99" s="106">
        <f>E97*5</f>
        <v>685.25</v>
      </c>
      <c r="F99" s="67"/>
      <c r="G99" s="64"/>
      <c r="H99" s="48">
        <f t="shared" si="13"/>
        <v>0</v>
      </c>
      <c r="I99" s="64"/>
      <c r="J99" s="64"/>
      <c r="K99" s="49">
        <f t="shared" si="7"/>
        <v>0</v>
      </c>
      <c r="L99" s="50">
        <f t="shared" si="8"/>
        <v>0</v>
      </c>
      <c r="M99" s="48">
        <f t="shared" si="9"/>
        <v>0</v>
      </c>
      <c r="N99" s="48">
        <f t="shared" si="10"/>
        <v>0</v>
      </c>
      <c r="O99" s="48">
        <f t="shared" si="11"/>
        <v>0</v>
      </c>
      <c r="P99" s="49">
        <f t="shared" si="12"/>
        <v>0</v>
      </c>
    </row>
    <row r="100" spans="1:16" x14ac:dyDescent="0.2">
      <c r="A100" s="39">
        <v>4</v>
      </c>
      <c r="B100" s="40"/>
      <c r="C100" s="104" t="s">
        <v>69</v>
      </c>
      <c r="D100" s="105" t="s">
        <v>70</v>
      </c>
      <c r="E100" s="106">
        <v>1</v>
      </c>
      <c r="F100" s="67"/>
      <c r="G100" s="64"/>
      <c r="H100" s="48">
        <f t="shared" si="13"/>
        <v>0</v>
      </c>
      <c r="I100" s="64"/>
      <c r="J100" s="64"/>
      <c r="K100" s="49">
        <f t="shared" si="7"/>
        <v>0</v>
      </c>
      <c r="L100" s="50">
        <f t="shared" si="8"/>
        <v>0</v>
      </c>
      <c r="M100" s="48">
        <f t="shared" si="9"/>
        <v>0</v>
      </c>
      <c r="N100" s="48">
        <f t="shared" si="10"/>
        <v>0</v>
      </c>
      <c r="O100" s="48">
        <f t="shared" si="11"/>
        <v>0</v>
      </c>
      <c r="P100" s="49">
        <f t="shared" si="12"/>
        <v>0</v>
      </c>
    </row>
    <row r="101" spans="1:16" ht="20.399999999999999" x14ac:dyDescent="0.2">
      <c r="A101" s="39">
        <v>5</v>
      </c>
      <c r="B101" s="40"/>
      <c r="C101" s="104" t="s">
        <v>71</v>
      </c>
      <c r="D101" s="105" t="s">
        <v>68</v>
      </c>
      <c r="E101" s="106">
        <f>E97*0.25</f>
        <v>34.26</v>
      </c>
      <c r="F101" s="67"/>
      <c r="G101" s="64"/>
      <c r="H101" s="48">
        <f t="shared" si="13"/>
        <v>0</v>
      </c>
      <c r="I101" s="64"/>
      <c r="J101" s="64"/>
      <c r="K101" s="49">
        <f t="shared" si="7"/>
        <v>0</v>
      </c>
      <c r="L101" s="50">
        <f t="shared" si="8"/>
        <v>0</v>
      </c>
      <c r="M101" s="48">
        <f t="shared" si="9"/>
        <v>0</v>
      </c>
      <c r="N101" s="48">
        <f t="shared" si="10"/>
        <v>0</v>
      </c>
      <c r="O101" s="48">
        <f t="shared" si="11"/>
        <v>0</v>
      </c>
      <c r="P101" s="49">
        <f t="shared" si="12"/>
        <v>0</v>
      </c>
    </row>
    <row r="102" spans="1:16" ht="40.799999999999997" x14ac:dyDescent="0.2">
      <c r="A102" s="39">
        <v>6</v>
      </c>
      <c r="B102" s="40"/>
      <c r="C102" s="107" t="s">
        <v>208</v>
      </c>
      <c r="D102" s="105" t="s">
        <v>61</v>
      </c>
      <c r="E102" s="106">
        <f>E97</f>
        <v>137.05000000000001</v>
      </c>
      <c r="F102" s="67"/>
      <c r="G102" s="64"/>
      <c r="H102" s="48">
        <f t="shared" si="13"/>
        <v>0</v>
      </c>
      <c r="I102" s="64"/>
      <c r="J102" s="64"/>
      <c r="K102" s="49">
        <f t="shared" si="7"/>
        <v>0</v>
      </c>
      <c r="L102" s="50">
        <f t="shared" si="8"/>
        <v>0</v>
      </c>
      <c r="M102" s="48">
        <f t="shared" si="9"/>
        <v>0</v>
      </c>
      <c r="N102" s="48">
        <f t="shared" si="10"/>
        <v>0</v>
      </c>
      <c r="O102" s="48">
        <f t="shared" si="11"/>
        <v>0</v>
      </c>
      <c r="P102" s="49">
        <f t="shared" si="12"/>
        <v>0</v>
      </c>
    </row>
    <row r="103" spans="1:16" ht="20.399999999999999" x14ac:dyDescent="0.2">
      <c r="A103" s="39">
        <v>7</v>
      </c>
      <c r="B103" s="40"/>
      <c r="C103" s="104" t="s">
        <v>73</v>
      </c>
      <c r="D103" s="105" t="s">
        <v>68</v>
      </c>
      <c r="E103" s="106">
        <f>E102*4</f>
        <v>548.20000000000005</v>
      </c>
      <c r="F103" s="67"/>
      <c r="G103" s="64"/>
      <c r="H103" s="48">
        <f t="shared" si="13"/>
        <v>0</v>
      </c>
      <c r="I103" s="64"/>
      <c r="J103" s="64"/>
      <c r="K103" s="49">
        <f t="shared" si="7"/>
        <v>0</v>
      </c>
      <c r="L103" s="50">
        <f t="shared" si="8"/>
        <v>0</v>
      </c>
      <c r="M103" s="48">
        <f t="shared" si="9"/>
        <v>0</v>
      </c>
      <c r="N103" s="48">
        <f t="shared" si="10"/>
        <v>0</v>
      </c>
      <c r="O103" s="48">
        <f t="shared" si="11"/>
        <v>0</v>
      </c>
      <c r="P103" s="49">
        <f t="shared" si="12"/>
        <v>0</v>
      </c>
    </row>
    <row r="104" spans="1:16" x14ac:dyDescent="0.2">
      <c r="A104" s="39">
        <v>8</v>
      </c>
      <c r="B104" s="40"/>
      <c r="C104" s="104" t="s">
        <v>74</v>
      </c>
      <c r="D104" s="105" t="s">
        <v>70</v>
      </c>
      <c r="E104" s="106">
        <v>1</v>
      </c>
      <c r="F104" s="67"/>
      <c r="G104" s="64"/>
      <c r="H104" s="48">
        <f t="shared" si="13"/>
        <v>0</v>
      </c>
      <c r="I104" s="64"/>
      <c r="J104" s="64"/>
      <c r="K104" s="49">
        <f t="shared" si="7"/>
        <v>0</v>
      </c>
      <c r="L104" s="50">
        <f t="shared" si="8"/>
        <v>0</v>
      </c>
      <c r="M104" s="48">
        <f t="shared" si="9"/>
        <v>0</v>
      </c>
      <c r="N104" s="48">
        <f t="shared" si="10"/>
        <v>0</v>
      </c>
      <c r="O104" s="48">
        <f t="shared" si="11"/>
        <v>0</v>
      </c>
      <c r="P104" s="49">
        <f t="shared" si="12"/>
        <v>0</v>
      </c>
    </row>
    <row r="105" spans="1:16" x14ac:dyDescent="0.2">
      <c r="A105" s="39">
        <v>9</v>
      </c>
      <c r="B105" s="40"/>
      <c r="C105" s="107" t="s">
        <v>75</v>
      </c>
      <c r="D105" s="105" t="s">
        <v>61</v>
      </c>
      <c r="E105" s="106">
        <f>E102</f>
        <v>137.05000000000001</v>
      </c>
      <c r="F105" s="67"/>
      <c r="G105" s="64"/>
      <c r="H105" s="48">
        <f t="shared" si="13"/>
        <v>0</v>
      </c>
      <c r="I105" s="64"/>
      <c r="J105" s="64"/>
      <c r="K105" s="49">
        <f t="shared" si="7"/>
        <v>0</v>
      </c>
      <c r="L105" s="50">
        <f t="shared" si="8"/>
        <v>0</v>
      </c>
      <c r="M105" s="48">
        <f t="shared" si="9"/>
        <v>0</v>
      </c>
      <c r="N105" s="48">
        <f t="shared" si="10"/>
        <v>0</v>
      </c>
      <c r="O105" s="48">
        <f t="shared" si="11"/>
        <v>0</v>
      </c>
      <c r="P105" s="49">
        <f t="shared" si="12"/>
        <v>0</v>
      </c>
    </row>
    <row r="106" spans="1:16" ht="20.399999999999999" x14ac:dyDescent="0.2">
      <c r="A106" s="39">
        <v>10</v>
      </c>
      <c r="B106" s="40"/>
      <c r="C106" s="104" t="s">
        <v>205</v>
      </c>
      <c r="D106" s="105" t="s">
        <v>77</v>
      </c>
      <c r="E106" s="106">
        <f>E105*0.45*1.2</f>
        <v>74.010000000000005</v>
      </c>
      <c r="F106" s="67"/>
      <c r="G106" s="64"/>
      <c r="H106" s="48">
        <f t="shared" si="13"/>
        <v>0</v>
      </c>
      <c r="I106" s="64"/>
      <c r="J106" s="64"/>
      <c r="K106" s="49">
        <f t="shared" si="7"/>
        <v>0</v>
      </c>
      <c r="L106" s="50">
        <f t="shared" si="8"/>
        <v>0</v>
      </c>
      <c r="M106" s="48">
        <f t="shared" si="9"/>
        <v>0</v>
      </c>
      <c r="N106" s="48">
        <f t="shared" si="10"/>
        <v>0</v>
      </c>
      <c r="O106" s="48">
        <f t="shared" si="11"/>
        <v>0</v>
      </c>
      <c r="P106" s="49">
        <f t="shared" si="12"/>
        <v>0</v>
      </c>
    </row>
    <row r="107" spans="1:16" x14ac:dyDescent="0.2">
      <c r="A107" s="39">
        <v>11</v>
      </c>
      <c r="B107" s="40"/>
      <c r="C107" s="104" t="s">
        <v>74</v>
      </c>
      <c r="D107" s="105" t="s">
        <v>70</v>
      </c>
      <c r="E107" s="106">
        <v>1</v>
      </c>
      <c r="F107" s="67"/>
      <c r="G107" s="64"/>
      <c r="H107" s="48">
        <f t="shared" si="13"/>
        <v>0</v>
      </c>
      <c r="I107" s="64"/>
      <c r="J107" s="64"/>
      <c r="K107" s="49">
        <f t="shared" si="7"/>
        <v>0</v>
      </c>
      <c r="L107" s="50">
        <f t="shared" si="8"/>
        <v>0</v>
      </c>
      <c r="M107" s="48">
        <f t="shared" si="9"/>
        <v>0</v>
      </c>
      <c r="N107" s="48">
        <f t="shared" si="10"/>
        <v>0</v>
      </c>
      <c r="O107" s="48">
        <f t="shared" si="11"/>
        <v>0</v>
      </c>
      <c r="P107" s="49">
        <f t="shared" si="12"/>
        <v>0</v>
      </c>
    </row>
    <row r="108" spans="1:16" x14ac:dyDescent="0.2">
      <c r="A108" s="97">
        <v>6</v>
      </c>
      <c r="B108" s="98"/>
      <c r="C108" s="108" t="s">
        <v>209</v>
      </c>
      <c r="D108" s="105"/>
      <c r="E108" s="106"/>
      <c r="F108" s="67"/>
      <c r="G108" s="64"/>
      <c r="H108" s="48">
        <f t="shared" si="13"/>
        <v>0</v>
      </c>
      <c r="I108" s="64"/>
      <c r="J108" s="64"/>
      <c r="K108" s="49">
        <f t="shared" si="7"/>
        <v>0</v>
      </c>
      <c r="L108" s="50">
        <f t="shared" si="8"/>
        <v>0</v>
      </c>
      <c r="M108" s="48">
        <f t="shared" si="9"/>
        <v>0</v>
      </c>
      <c r="N108" s="48">
        <f t="shared" si="10"/>
        <v>0</v>
      </c>
      <c r="O108" s="48">
        <f t="shared" si="11"/>
        <v>0</v>
      </c>
      <c r="P108" s="49">
        <f t="shared" si="12"/>
        <v>0</v>
      </c>
    </row>
    <row r="109" spans="1:16" ht="20.399999999999999" x14ac:dyDescent="0.2">
      <c r="A109" s="39">
        <v>1</v>
      </c>
      <c r="B109" s="40"/>
      <c r="C109" s="107" t="s">
        <v>210</v>
      </c>
      <c r="D109" s="105" t="s">
        <v>61</v>
      </c>
      <c r="E109" s="106">
        <v>178.2</v>
      </c>
      <c r="F109" s="67"/>
      <c r="G109" s="64"/>
      <c r="H109" s="48">
        <f t="shared" si="13"/>
        <v>0</v>
      </c>
      <c r="I109" s="64"/>
      <c r="J109" s="64"/>
      <c r="K109" s="49">
        <f t="shared" si="7"/>
        <v>0</v>
      </c>
      <c r="L109" s="50">
        <f t="shared" si="8"/>
        <v>0</v>
      </c>
      <c r="M109" s="48">
        <f t="shared" si="9"/>
        <v>0</v>
      </c>
      <c r="N109" s="48">
        <f t="shared" si="10"/>
        <v>0</v>
      </c>
      <c r="O109" s="48">
        <f t="shared" si="11"/>
        <v>0</v>
      </c>
      <c r="P109" s="49">
        <f t="shared" si="12"/>
        <v>0</v>
      </c>
    </row>
    <row r="110" spans="1:16" x14ac:dyDescent="0.2">
      <c r="A110" s="39">
        <v>2</v>
      </c>
      <c r="B110" s="40"/>
      <c r="C110" s="104" t="s">
        <v>211</v>
      </c>
      <c r="D110" s="105" t="s">
        <v>61</v>
      </c>
      <c r="E110" s="106">
        <f>E109*1.1</f>
        <v>196.02</v>
      </c>
      <c r="F110" s="67"/>
      <c r="G110" s="64"/>
      <c r="H110" s="48">
        <f t="shared" si="13"/>
        <v>0</v>
      </c>
      <c r="I110" s="64"/>
      <c r="J110" s="64"/>
      <c r="K110" s="49">
        <f t="shared" si="7"/>
        <v>0</v>
      </c>
      <c r="L110" s="50">
        <f t="shared" si="8"/>
        <v>0</v>
      </c>
      <c r="M110" s="48">
        <f t="shared" si="9"/>
        <v>0</v>
      </c>
      <c r="N110" s="48">
        <f t="shared" si="10"/>
        <v>0</v>
      </c>
      <c r="O110" s="48">
        <f t="shared" si="11"/>
        <v>0</v>
      </c>
      <c r="P110" s="49">
        <f t="shared" si="12"/>
        <v>0</v>
      </c>
    </row>
    <row r="111" spans="1:16" x14ac:dyDescent="0.2">
      <c r="A111" s="39">
        <v>3</v>
      </c>
      <c r="B111" s="40"/>
      <c r="C111" s="104" t="s">
        <v>198</v>
      </c>
      <c r="D111" s="105" t="s">
        <v>68</v>
      </c>
      <c r="E111" s="106">
        <f>E109*6.5</f>
        <v>1158.3</v>
      </c>
      <c r="F111" s="67"/>
      <c r="G111" s="64"/>
      <c r="H111" s="48">
        <f t="shared" si="13"/>
        <v>0</v>
      </c>
      <c r="I111" s="64"/>
      <c r="J111" s="64"/>
      <c r="K111" s="49">
        <f t="shared" si="7"/>
        <v>0</v>
      </c>
      <c r="L111" s="50">
        <f t="shared" si="8"/>
        <v>0</v>
      </c>
      <c r="M111" s="48">
        <f t="shared" si="9"/>
        <v>0</v>
      </c>
      <c r="N111" s="48">
        <f t="shared" si="10"/>
        <v>0</v>
      </c>
      <c r="O111" s="48">
        <f t="shared" si="11"/>
        <v>0</v>
      </c>
      <c r="P111" s="49">
        <f t="shared" si="12"/>
        <v>0</v>
      </c>
    </row>
    <row r="112" spans="1:16" x14ac:dyDescent="0.2">
      <c r="A112" s="39">
        <v>4</v>
      </c>
      <c r="B112" s="40"/>
      <c r="C112" s="104" t="s">
        <v>89</v>
      </c>
      <c r="D112" s="105" t="s">
        <v>70</v>
      </c>
      <c r="E112" s="106">
        <v>1</v>
      </c>
      <c r="F112" s="67"/>
      <c r="G112" s="64"/>
      <c r="H112" s="48">
        <f t="shared" si="13"/>
        <v>0</v>
      </c>
      <c r="I112" s="64"/>
      <c r="J112" s="64"/>
      <c r="K112" s="49">
        <f t="shared" si="7"/>
        <v>0</v>
      </c>
      <c r="L112" s="50">
        <f t="shared" si="8"/>
        <v>0</v>
      </c>
      <c r="M112" s="48">
        <f t="shared" si="9"/>
        <v>0</v>
      </c>
      <c r="N112" s="48">
        <f t="shared" si="10"/>
        <v>0</v>
      </c>
      <c r="O112" s="48">
        <f t="shared" si="11"/>
        <v>0</v>
      </c>
      <c r="P112" s="49">
        <f t="shared" si="12"/>
        <v>0</v>
      </c>
    </row>
    <row r="113" spans="1:16" ht="20.399999999999999" x14ac:dyDescent="0.2">
      <c r="A113" s="39">
        <v>5</v>
      </c>
      <c r="B113" s="40"/>
      <c r="C113" s="107" t="s">
        <v>212</v>
      </c>
      <c r="D113" s="105" t="s">
        <v>61</v>
      </c>
      <c r="E113" s="106">
        <f>E109</f>
        <v>178.2</v>
      </c>
      <c r="F113" s="67"/>
      <c r="G113" s="64"/>
      <c r="H113" s="48">
        <f t="shared" si="13"/>
        <v>0</v>
      </c>
      <c r="I113" s="64"/>
      <c r="J113" s="64"/>
      <c r="K113" s="49">
        <f t="shared" si="7"/>
        <v>0</v>
      </c>
      <c r="L113" s="50">
        <f t="shared" si="8"/>
        <v>0</v>
      </c>
      <c r="M113" s="48">
        <f t="shared" si="9"/>
        <v>0</v>
      </c>
      <c r="N113" s="48">
        <f t="shared" si="10"/>
        <v>0</v>
      </c>
      <c r="O113" s="48">
        <f t="shared" si="11"/>
        <v>0</v>
      </c>
      <c r="P113" s="49">
        <f t="shared" si="12"/>
        <v>0</v>
      </c>
    </row>
    <row r="114" spans="1:16" ht="20.399999999999999" x14ac:dyDescent="0.2">
      <c r="A114" s="39">
        <v>6</v>
      </c>
      <c r="B114" s="40"/>
      <c r="C114" s="104" t="s">
        <v>66</v>
      </c>
      <c r="D114" s="105" t="s">
        <v>61</v>
      </c>
      <c r="E114" s="106">
        <f>E113*1.25</f>
        <v>222.75</v>
      </c>
      <c r="F114" s="67"/>
      <c r="G114" s="64"/>
      <c r="H114" s="48">
        <f t="shared" si="13"/>
        <v>0</v>
      </c>
      <c r="I114" s="64"/>
      <c r="J114" s="64"/>
      <c r="K114" s="49">
        <f t="shared" si="7"/>
        <v>0</v>
      </c>
      <c r="L114" s="50">
        <f t="shared" si="8"/>
        <v>0</v>
      </c>
      <c r="M114" s="48">
        <f t="shared" si="9"/>
        <v>0</v>
      </c>
      <c r="N114" s="48">
        <f t="shared" si="10"/>
        <v>0</v>
      </c>
      <c r="O114" s="48">
        <f t="shared" si="11"/>
        <v>0</v>
      </c>
      <c r="P114" s="49">
        <f t="shared" si="12"/>
        <v>0</v>
      </c>
    </row>
    <row r="115" spans="1:16" ht="20.399999999999999" x14ac:dyDescent="0.2">
      <c r="A115" s="39">
        <v>7</v>
      </c>
      <c r="B115" s="40"/>
      <c r="C115" s="104" t="s">
        <v>213</v>
      </c>
      <c r="D115" s="105" t="s">
        <v>87</v>
      </c>
      <c r="E115" s="106">
        <f>977.6*1.1</f>
        <v>1075.3599999999999</v>
      </c>
      <c r="F115" s="67"/>
      <c r="G115" s="64"/>
      <c r="H115" s="48">
        <f t="shared" si="13"/>
        <v>0</v>
      </c>
      <c r="I115" s="64"/>
      <c r="J115" s="64"/>
      <c r="K115" s="49">
        <f t="shared" si="7"/>
        <v>0</v>
      </c>
      <c r="L115" s="50">
        <f t="shared" si="8"/>
        <v>0</v>
      </c>
      <c r="M115" s="48">
        <f t="shared" si="9"/>
        <v>0</v>
      </c>
      <c r="N115" s="48">
        <f t="shared" si="10"/>
        <v>0</v>
      </c>
      <c r="O115" s="48">
        <f t="shared" si="11"/>
        <v>0</v>
      </c>
      <c r="P115" s="49">
        <f t="shared" si="12"/>
        <v>0</v>
      </c>
    </row>
    <row r="116" spans="1:16" x14ac:dyDescent="0.2">
      <c r="A116" s="39">
        <v>8</v>
      </c>
      <c r="B116" s="40"/>
      <c r="C116" s="104" t="s">
        <v>198</v>
      </c>
      <c r="D116" s="105" t="s">
        <v>68</v>
      </c>
      <c r="E116" s="106">
        <f>E113*5</f>
        <v>891</v>
      </c>
      <c r="F116" s="67"/>
      <c r="G116" s="64"/>
      <c r="H116" s="48">
        <f t="shared" si="13"/>
        <v>0</v>
      </c>
      <c r="I116" s="64"/>
      <c r="J116" s="64"/>
      <c r="K116" s="49">
        <f t="shared" si="7"/>
        <v>0</v>
      </c>
      <c r="L116" s="50">
        <f t="shared" si="8"/>
        <v>0</v>
      </c>
      <c r="M116" s="48">
        <f t="shared" si="9"/>
        <v>0</v>
      </c>
      <c r="N116" s="48">
        <f t="shared" si="10"/>
        <v>0</v>
      </c>
      <c r="O116" s="48">
        <f t="shared" si="11"/>
        <v>0</v>
      </c>
      <c r="P116" s="49">
        <f t="shared" si="12"/>
        <v>0</v>
      </c>
    </row>
    <row r="117" spans="1:16" x14ac:dyDescent="0.2">
      <c r="A117" s="39">
        <v>9</v>
      </c>
      <c r="B117" s="40"/>
      <c r="C117" s="104" t="s">
        <v>69</v>
      </c>
      <c r="D117" s="105" t="s">
        <v>70</v>
      </c>
      <c r="E117" s="106">
        <v>1</v>
      </c>
      <c r="F117" s="67"/>
      <c r="G117" s="64"/>
      <c r="H117" s="48">
        <f t="shared" si="13"/>
        <v>0</v>
      </c>
      <c r="I117" s="64"/>
      <c r="J117" s="64"/>
      <c r="K117" s="49">
        <f t="shared" si="7"/>
        <v>0</v>
      </c>
      <c r="L117" s="50">
        <f t="shared" si="8"/>
        <v>0</v>
      </c>
      <c r="M117" s="48">
        <f t="shared" si="9"/>
        <v>0</v>
      </c>
      <c r="N117" s="48">
        <f t="shared" si="10"/>
        <v>0</v>
      </c>
      <c r="O117" s="48">
        <f t="shared" si="11"/>
        <v>0</v>
      </c>
      <c r="P117" s="49">
        <f t="shared" si="12"/>
        <v>0</v>
      </c>
    </row>
    <row r="118" spans="1:16" ht="20.399999999999999" x14ac:dyDescent="0.2">
      <c r="A118" s="39">
        <v>10</v>
      </c>
      <c r="B118" s="40"/>
      <c r="C118" s="104" t="s">
        <v>71</v>
      </c>
      <c r="D118" s="105" t="s">
        <v>68</v>
      </c>
      <c r="E118" s="106">
        <f>E113*0.25</f>
        <v>44.55</v>
      </c>
      <c r="F118" s="67"/>
      <c r="G118" s="64"/>
      <c r="H118" s="48">
        <f t="shared" si="13"/>
        <v>0</v>
      </c>
      <c r="I118" s="64"/>
      <c r="J118" s="64"/>
      <c r="K118" s="49">
        <f t="shared" si="7"/>
        <v>0</v>
      </c>
      <c r="L118" s="50">
        <f t="shared" si="8"/>
        <v>0</v>
      </c>
      <c r="M118" s="48">
        <f t="shared" si="9"/>
        <v>0</v>
      </c>
      <c r="N118" s="48">
        <f t="shared" si="10"/>
        <v>0</v>
      </c>
      <c r="O118" s="48">
        <f t="shared" si="11"/>
        <v>0</v>
      </c>
      <c r="P118" s="49">
        <f t="shared" si="12"/>
        <v>0</v>
      </c>
    </row>
    <row r="119" spans="1:16" ht="20.399999999999999" x14ac:dyDescent="0.2">
      <c r="A119" s="39">
        <v>11</v>
      </c>
      <c r="B119" s="40"/>
      <c r="C119" s="107" t="s">
        <v>214</v>
      </c>
      <c r="D119" s="105" t="s">
        <v>61</v>
      </c>
      <c r="E119" s="106">
        <v>181.7</v>
      </c>
      <c r="F119" s="67"/>
      <c r="G119" s="64"/>
      <c r="H119" s="48">
        <f t="shared" si="13"/>
        <v>0</v>
      </c>
      <c r="I119" s="64"/>
      <c r="J119" s="64"/>
      <c r="K119" s="49">
        <f t="shared" si="7"/>
        <v>0</v>
      </c>
      <c r="L119" s="50">
        <f t="shared" si="8"/>
        <v>0</v>
      </c>
      <c r="M119" s="48">
        <f t="shared" si="9"/>
        <v>0</v>
      </c>
      <c r="N119" s="48">
        <f t="shared" si="10"/>
        <v>0</v>
      </c>
      <c r="O119" s="48">
        <f t="shared" si="11"/>
        <v>0</v>
      </c>
      <c r="P119" s="49">
        <f t="shared" si="12"/>
        <v>0</v>
      </c>
    </row>
    <row r="120" spans="1:16" ht="20.399999999999999" x14ac:dyDescent="0.2">
      <c r="A120" s="39">
        <v>12</v>
      </c>
      <c r="B120" s="40"/>
      <c r="C120" s="101" t="s">
        <v>73</v>
      </c>
      <c r="D120" s="25" t="s">
        <v>68</v>
      </c>
      <c r="E120" s="103">
        <f>E119*4</f>
        <v>726.8</v>
      </c>
      <c r="F120" s="67"/>
      <c r="G120" s="64"/>
      <c r="H120" s="48">
        <f t="shared" si="13"/>
        <v>0</v>
      </c>
      <c r="I120" s="64"/>
      <c r="J120" s="64"/>
      <c r="K120" s="49">
        <f t="shared" si="7"/>
        <v>0</v>
      </c>
      <c r="L120" s="50">
        <f t="shared" si="8"/>
        <v>0</v>
      </c>
      <c r="M120" s="48">
        <f t="shared" si="9"/>
        <v>0</v>
      </c>
      <c r="N120" s="48">
        <f t="shared" si="10"/>
        <v>0</v>
      </c>
      <c r="O120" s="48">
        <f t="shared" si="11"/>
        <v>0</v>
      </c>
      <c r="P120" s="49">
        <f t="shared" si="12"/>
        <v>0</v>
      </c>
    </row>
    <row r="121" spans="1:16" x14ac:dyDescent="0.2">
      <c r="A121" s="39">
        <v>13</v>
      </c>
      <c r="B121" s="40"/>
      <c r="C121" s="101" t="s">
        <v>74</v>
      </c>
      <c r="D121" s="25" t="s">
        <v>70</v>
      </c>
      <c r="E121" s="103">
        <v>1</v>
      </c>
      <c r="F121" s="67"/>
      <c r="G121" s="64"/>
      <c r="H121" s="48">
        <f t="shared" si="13"/>
        <v>0</v>
      </c>
      <c r="I121" s="64"/>
      <c r="J121" s="64"/>
      <c r="K121" s="49">
        <f t="shared" si="7"/>
        <v>0</v>
      </c>
      <c r="L121" s="50">
        <f t="shared" si="8"/>
        <v>0</v>
      </c>
      <c r="M121" s="48">
        <f t="shared" si="9"/>
        <v>0</v>
      </c>
      <c r="N121" s="48">
        <f t="shared" si="10"/>
        <v>0</v>
      </c>
      <c r="O121" s="48">
        <f t="shared" si="11"/>
        <v>0</v>
      </c>
      <c r="P121" s="49">
        <f t="shared" si="12"/>
        <v>0</v>
      </c>
    </row>
    <row r="122" spans="1:16" ht="20.399999999999999" x14ac:dyDescent="0.2">
      <c r="A122" s="39">
        <v>14</v>
      </c>
      <c r="B122" s="40"/>
      <c r="C122" s="100" t="s">
        <v>215</v>
      </c>
      <c r="D122" s="25" t="s">
        <v>61</v>
      </c>
      <c r="E122" s="103">
        <f>E119</f>
        <v>181.7</v>
      </c>
      <c r="F122" s="67"/>
      <c r="G122" s="64"/>
      <c r="H122" s="48">
        <f t="shared" si="13"/>
        <v>0</v>
      </c>
      <c r="I122" s="64"/>
      <c r="J122" s="64"/>
      <c r="K122" s="49">
        <f t="shared" si="7"/>
        <v>0</v>
      </c>
      <c r="L122" s="50">
        <f t="shared" si="8"/>
        <v>0</v>
      </c>
      <c r="M122" s="48">
        <f t="shared" si="9"/>
        <v>0</v>
      </c>
      <c r="N122" s="48">
        <f t="shared" si="10"/>
        <v>0</v>
      </c>
      <c r="O122" s="48">
        <f t="shared" si="11"/>
        <v>0</v>
      </c>
      <c r="P122" s="49">
        <f t="shared" si="12"/>
        <v>0</v>
      </c>
    </row>
    <row r="123" spans="1:16" ht="20.399999999999999" x14ac:dyDescent="0.2">
      <c r="A123" s="39">
        <v>15</v>
      </c>
      <c r="B123" s="40"/>
      <c r="C123" s="101" t="s">
        <v>205</v>
      </c>
      <c r="D123" s="25" t="s">
        <v>77</v>
      </c>
      <c r="E123" s="103">
        <f>E122*0.45*1.2</f>
        <v>98.12</v>
      </c>
      <c r="F123" s="67"/>
      <c r="G123" s="64"/>
      <c r="H123" s="48">
        <f t="shared" si="13"/>
        <v>0</v>
      </c>
      <c r="I123" s="64"/>
      <c r="J123" s="64"/>
      <c r="K123" s="49">
        <f t="shared" si="7"/>
        <v>0</v>
      </c>
      <c r="L123" s="50">
        <f t="shared" si="8"/>
        <v>0</v>
      </c>
      <c r="M123" s="48">
        <f t="shared" si="9"/>
        <v>0</v>
      </c>
      <c r="N123" s="48">
        <f t="shared" si="10"/>
        <v>0</v>
      </c>
      <c r="O123" s="48">
        <f t="shared" si="11"/>
        <v>0</v>
      </c>
      <c r="P123" s="49">
        <f t="shared" si="12"/>
        <v>0</v>
      </c>
    </row>
    <row r="124" spans="1:16" x14ac:dyDescent="0.2">
      <c r="A124" s="39">
        <v>16</v>
      </c>
      <c r="B124" s="40"/>
      <c r="C124" s="101" t="s">
        <v>74</v>
      </c>
      <c r="D124" s="25" t="s">
        <v>70</v>
      </c>
      <c r="E124" s="103">
        <v>1</v>
      </c>
      <c r="F124" s="67"/>
      <c r="G124" s="64"/>
      <c r="H124" s="48">
        <f t="shared" si="13"/>
        <v>0</v>
      </c>
      <c r="I124" s="64"/>
      <c r="J124" s="64"/>
      <c r="K124" s="49">
        <f t="shared" si="7"/>
        <v>0</v>
      </c>
      <c r="L124" s="50">
        <f t="shared" si="8"/>
        <v>0</v>
      </c>
      <c r="M124" s="48">
        <f t="shared" si="9"/>
        <v>0</v>
      </c>
      <c r="N124" s="48">
        <f t="shared" si="10"/>
        <v>0</v>
      </c>
      <c r="O124" s="48">
        <f t="shared" si="11"/>
        <v>0</v>
      </c>
      <c r="P124" s="49">
        <f t="shared" si="12"/>
        <v>0</v>
      </c>
    </row>
    <row r="125" spans="1:16" x14ac:dyDescent="0.2">
      <c r="A125" s="97">
        <v>7</v>
      </c>
      <c r="B125" s="98"/>
      <c r="C125" s="99" t="s">
        <v>216</v>
      </c>
      <c r="D125" s="25"/>
      <c r="E125" s="103"/>
      <c r="F125" s="67"/>
      <c r="G125" s="64"/>
      <c r="H125" s="48">
        <f t="shared" si="13"/>
        <v>0</v>
      </c>
      <c r="I125" s="64"/>
      <c r="J125" s="64"/>
      <c r="K125" s="49">
        <f t="shared" si="7"/>
        <v>0</v>
      </c>
      <c r="L125" s="50">
        <f t="shared" si="8"/>
        <v>0</v>
      </c>
      <c r="M125" s="48">
        <f t="shared" si="9"/>
        <v>0</v>
      </c>
      <c r="N125" s="48">
        <f t="shared" si="10"/>
        <v>0</v>
      </c>
      <c r="O125" s="48">
        <f t="shared" si="11"/>
        <v>0</v>
      </c>
      <c r="P125" s="49">
        <f t="shared" si="12"/>
        <v>0</v>
      </c>
    </row>
    <row r="126" spans="1:16" ht="20.399999999999999" x14ac:dyDescent="0.2">
      <c r="A126" s="39">
        <v>1</v>
      </c>
      <c r="B126" s="40"/>
      <c r="C126" s="100" t="s">
        <v>217</v>
      </c>
      <c r="D126" s="25" t="s">
        <v>120</v>
      </c>
      <c r="E126" s="103">
        <v>49.42</v>
      </c>
      <c r="F126" s="67"/>
      <c r="G126" s="64"/>
      <c r="H126" s="48">
        <f t="shared" si="13"/>
        <v>0</v>
      </c>
      <c r="I126" s="64"/>
      <c r="J126" s="64"/>
      <c r="K126" s="49">
        <f t="shared" si="7"/>
        <v>0</v>
      </c>
      <c r="L126" s="50">
        <f t="shared" si="8"/>
        <v>0</v>
      </c>
      <c r="M126" s="48">
        <f t="shared" si="9"/>
        <v>0</v>
      </c>
      <c r="N126" s="48">
        <f t="shared" si="10"/>
        <v>0</v>
      </c>
      <c r="O126" s="48">
        <f t="shared" si="11"/>
        <v>0</v>
      </c>
      <c r="P126" s="49">
        <f t="shared" si="12"/>
        <v>0</v>
      </c>
    </row>
    <row r="127" spans="1:16" ht="20.399999999999999" x14ac:dyDescent="0.2">
      <c r="A127" s="39">
        <v>2</v>
      </c>
      <c r="B127" s="40"/>
      <c r="C127" s="101" t="s">
        <v>218</v>
      </c>
      <c r="D127" s="25" t="s">
        <v>120</v>
      </c>
      <c r="E127" s="103">
        <f>E126*1.2</f>
        <v>59.3</v>
      </c>
      <c r="F127" s="67"/>
      <c r="G127" s="64"/>
      <c r="H127" s="48">
        <f t="shared" si="13"/>
        <v>0</v>
      </c>
      <c r="I127" s="64"/>
      <c r="J127" s="64"/>
      <c r="K127" s="49">
        <f t="shared" si="7"/>
        <v>0</v>
      </c>
      <c r="L127" s="50">
        <f t="shared" si="8"/>
        <v>0</v>
      </c>
      <c r="M127" s="48">
        <f t="shared" si="9"/>
        <v>0</v>
      </c>
      <c r="N127" s="48">
        <f t="shared" si="10"/>
        <v>0</v>
      </c>
      <c r="O127" s="48">
        <f t="shared" si="11"/>
        <v>0</v>
      </c>
      <c r="P127" s="49">
        <f t="shared" si="12"/>
        <v>0</v>
      </c>
    </row>
    <row r="128" spans="1:16" ht="20.399999999999999" x14ac:dyDescent="0.2">
      <c r="A128" s="39">
        <v>3</v>
      </c>
      <c r="B128" s="40"/>
      <c r="C128" s="100" t="s">
        <v>219</v>
      </c>
      <c r="D128" s="25" t="s">
        <v>120</v>
      </c>
      <c r="E128" s="103">
        <v>8.24</v>
      </c>
      <c r="F128" s="67"/>
      <c r="G128" s="64"/>
      <c r="H128" s="48">
        <f t="shared" si="13"/>
        <v>0</v>
      </c>
      <c r="I128" s="64"/>
      <c r="J128" s="64"/>
      <c r="K128" s="49">
        <f t="shared" si="7"/>
        <v>0</v>
      </c>
      <c r="L128" s="50">
        <f t="shared" si="8"/>
        <v>0</v>
      </c>
      <c r="M128" s="48">
        <f t="shared" si="9"/>
        <v>0</v>
      </c>
      <c r="N128" s="48">
        <f t="shared" si="10"/>
        <v>0</v>
      </c>
      <c r="O128" s="48">
        <f t="shared" si="11"/>
        <v>0</v>
      </c>
      <c r="P128" s="49">
        <f t="shared" si="12"/>
        <v>0</v>
      </c>
    </row>
    <row r="129" spans="1:16" x14ac:dyDescent="0.2">
      <c r="A129" s="39">
        <v>4</v>
      </c>
      <c r="B129" s="40"/>
      <c r="C129" s="101" t="s">
        <v>220</v>
      </c>
      <c r="D129" s="25" t="s">
        <v>120</v>
      </c>
      <c r="E129" s="103">
        <f>E128*1.2</f>
        <v>9.89</v>
      </c>
      <c r="F129" s="67"/>
      <c r="G129" s="64"/>
      <c r="H129" s="48">
        <f t="shared" si="13"/>
        <v>0</v>
      </c>
      <c r="I129" s="64"/>
      <c r="J129" s="64"/>
      <c r="K129" s="49">
        <f t="shared" si="7"/>
        <v>0</v>
      </c>
      <c r="L129" s="50">
        <f t="shared" si="8"/>
        <v>0</v>
      </c>
      <c r="M129" s="48">
        <f t="shared" si="9"/>
        <v>0</v>
      </c>
      <c r="N129" s="48">
        <f t="shared" si="10"/>
        <v>0</v>
      </c>
      <c r="O129" s="48">
        <f t="shared" si="11"/>
        <v>0</v>
      </c>
      <c r="P129" s="49">
        <f t="shared" si="12"/>
        <v>0</v>
      </c>
    </row>
    <row r="130" spans="1:16" ht="30.6" x14ac:dyDescent="0.2">
      <c r="A130" s="39">
        <v>5</v>
      </c>
      <c r="B130" s="40"/>
      <c r="C130" s="100" t="s">
        <v>221</v>
      </c>
      <c r="D130" s="25" t="s">
        <v>120</v>
      </c>
      <c r="E130" s="103">
        <v>1.52</v>
      </c>
      <c r="F130" s="67"/>
      <c r="G130" s="64"/>
      <c r="H130" s="48">
        <f t="shared" si="13"/>
        <v>0</v>
      </c>
      <c r="I130" s="64"/>
      <c r="J130" s="64"/>
      <c r="K130" s="49">
        <f t="shared" si="7"/>
        <v>0</v>
      </c>
      <c r="L130" s="50">
        <f t="shared" si="8"/>
        <v>0</v>
      </c>
      <c r="M130" s="48">
        <f t="shared" si="9"/>
        <v>0</v>
      </c>
      <c r="N130" s="48">
        <f t="shared" si="10"/>
        <v>0</v>
      </c>
      <c r="O130" s="48">
        <f t="shared" si="11"/>
        <v>0</v>
      </c>
      <c r="P130" s="49">
        <f t="shared" si="12"/>
        <v>0</v>
      </c>
    </row>
    <row r="131" spans="1:16" ht="20.399999999999999" x14ac:dyDescent="0.2">
      <c r="A131" s="39">
        <v>6</v>
      </c>
      <c r="B131" s="40"/>
      <c r="C131" s="101" t="s">
        <v>222</v>
      </c>
      <c r="D131" s="25" t="s">
        <v>120</v>
      </c>
      <c r="E131" s="103">
        <f>E130*1.2</f>
        <v>1.82</v>
      </c>
      <c r="F131" s="67"/>
      <c r="G131" s="64"/>
      <c r="H131" s="48">
        <f t="shared" si="13"/>
        <v>0</v>
      </c>
      <c r="I131" s="64"/>
      <c r="J131" s="64"/>
      <c r="K131" s="49">
        <f t="shared" ref="K131:K163" si="14">SUM(H131:J131)</f>
        <v>0</v>
      </c>
      <c r="L131" s="50">
        <f t="shared" ref="L131:L163" si="15">ROUND(E131*F131,2)</f>
        <v>0</v>
      </c>
      <c r="M131" s="48">
        <f t="shared" ref="M131:M163" si="16">ROUND(H131*E131,2)</f>
        <v>0</v>
      </c>
      <c r="N131" s="48">
        <f t="shared" ref="N131:N163" si="17">ROUND(I131*E131,2)</f>
        <v>0</v>
      </c>
      <c r="O131" s="48">
        <f t="shared" ref="O131:O163" si="18">ROUND(J131*E131,2)</f>
        <v>0</v>
      </c>
      <c r="P131" s="49">
        <f t="shared" ref="P131:P163" si="19">SUM(M131:O131)</f>
        <v>0</v>
      </c>
    </row>
    <row r="132" spans="1:16" x14ac:dyDescent="0.2">
      <c r="A132" s="39">
        <v>7</v>
      </c>
      <c r="B132" s="40"/>
      <c r="C132" s="100" t="s">
        <v>223</v>
      </c>
      <c r="D132" s="25" t="s">
        <v>61</v>
      </c>
      <c r="E132" s="103">
        <v>35</v>
      </c>
      <c r="F132" s="67"/>
      <c r="G132" s="64"/>
      <c r="H132" s="48">
        <f t="shared" si="13"/>
        <v>0</v>
      </c>
      <c r="I132" s="64"/>
      <c r="J132" s="64"/>
      <c r="K132" s="49">
        <f t="shared" si="14"/>
        <v>0</v>
      </c>
      <c r="L132" s="50">
        <f t="shared" si="15"/>
        <v>0</v>
      </c>
      <c r="M132" s="48">
        <f t="shared" si="16"/>
        <v>0</v>
      </c>
      <c r="N132" s="48">
        <f t="shared" si="17"/>
        <v>0</v>
      </c>
      <c r="O132" s="48">
        <f t="shared" si="18"/>
        <v>0</v>
      </c>
      <c r="P132" s="49">
        <f t="shared" si="19"/>
        <v>0</v>
      </c>
    </row>
    <row r="133" spans="1:16" x14ac:dyDescent="0.2">
      <c r="A133" s="39">
        <v>8</v>
      </c>
      <c r="B133" s="40"/>
      <c r="C133" s="101" t="s">
        <v>224</v>
      </c>
      <c r="D133" s="25" t="s">
        <v>61</v>
      </c>
      <c r="E133" s="103">
        <f>E132*1.1</f>
        <v>38.5</v>
      </c>
      <c r="F133" s="67"/>
      <c r="G133" s="64"/>
      <c r="H133" s="48">
        <f t="shared" si="13"/>
        <v>0</v>
      </c>
      <c r="I133" s="64"/>
      <c r="J133" s="64"/>
      <c r="K133" s="49">
        <f t="shared" si="14"/>
        <v>0</v>
      </c>
      <c r="L133" s="50">
        <f t="shared" si="15"/>
        <v>0</v>
      </c>
      <c r="M133" s="48">
        <f t="shared" si="16"/>
        <v>0</v>
      </c>
      <c r="N133" s="48">
        <f t="shared" si="17"/>
        <v>0</v>
      </c>
      <c r="O133" s="48">
        <f t="shared" si="18"/>
        <v>0</v>
      </c>
      <c r="P133" s="49">
        <f t="shared" si="19"/>
        <v>0</v>
      </c>
    </row>
    <row r="134" spans="1:16" ht="20.399999999999999" x14ac:dyDescent="0.2">
      <c r="A134" s="39">
        <v>9</v>
      </c>
      <c r="B134" s="40"/>
      <c r="C134" s="100" t="s">
        <v>225</v>
      </c>
      <c r="D134" s="25" t="s">
        <v>87</v>
      </c>
      <c r="E134" s="103">
        <v>71.55</v>
      </c>
      <c r="F134" s="67"/>
      <c r="G134" s="64"/>
      <c r="H134" s="48">
        <f t="shared" si="13"/>
        <v>0</v>
      </c>
      <c r="I134" s="64"/>
      <c r="J134" s="64"/>
      <c r="K134" s="49">
        <f t="shared" si="14"/>
        <v>0</v>
      </c>
      <c r="L134" s="50">
        <f t="shared" si="15"/>
        <v>0</v>
      </c>
      <c r="M134" s="48">
        <f t="shared" si="16"/>
        <v>0</v>
      </c>
      <c r="N134" s="48">
        <f t="shared" si="17"/>
        <v>0</v>
      </c>
      <c r="O134" s="48">
        <f t="shared" si="18"/>
        <v>0</v>
      </c>
      <c r="P134" s="49">
        <f t="shared" si="19"/>
        <v>0</v>
      </c>
    </row>
    <row r="135" spans="1:16" x14ac:dyDescent="0.2">
      <c r="A135" s="39">
        <v>10</v>
      </c>
      <c r="B135" s="40"/>
      <c r="C135" s="101" t="s">
        <v>226</v>
      </c>
      <c r="D135" s="25" t="s">
        <v>120</v>
      </c>
      <c r="E135" s="103">
        <f>E134*0.04</f>
        <v>2.86</v>
      </c>
      <c r="F135" s="67"/>
      <c r="G135" s="64"/>
      <c r="H135" s="48">
        <f t="shared" si="13"/>
        <v>0</v>
      </c>
      <c r="I135" s="64"/>
      <c r="J135" s="64"/>
      <c r="K135" s="49">
        <f t="shared" si="14"/>
        <v>0</v>
      </c>
      <c r="L135" s="50">
        <f t="shared" si="15"/>
        <v>0</v>
      </c>
      <c r="M135" s="48">
        <f t="shared" si="16"/>
        <v>0</v>
      </c>
      <c r="N135" s="48">
        <f t="shared" si="17"/>
        <v>0</v>
      </c>
      <c r="O135" s="48">
        <f t="shared" si="18"/>
        <v>0</v>
      </c>
      <c r="P135" s="49">
        <f t="shared" si="19"/>
        <v>0</v>
      </c>
    </row>
    <row r="136" spans="1:16" x14ac:dyDescent="0.2">
      <c r="A136" s="39">
        <v>11</v>
      </c>
      <c r="B136" s="40"/>
      <c r="C136" s="101" t="s">
        <v>227</v>
      </c>
      <c r="D136" s="25" t="s">
        <v>87</v>
      </c>
      <c r="E136" s="103">
        <f>E134*1.1</f>
        <v>78.709999999999994</v>
      </c>
      <c r="F136" s="67"/>
      <c r="G136" s="64"/>
      <c r="H136" s="48">
        <f t="shared" si="13"/>
        <v>0</v>
      </c>
      <c r="I136" s="64"/>
      <c r="J136" s="64"/>
      <c r="K136" s="49">
        <f t="shared" si="14"/>
        <v>0</v>
      </c>
      <c r="L136" s="50">
        <f t="shared" si="15"/>
        <v>0</v>
      </c>
      <c r="M136" s="48">
        <f t="shared" si="16"/>
        <v>0</v>
      </c>
      <c r="N136" s="48">
        <f t="shared" si="17"/>
        <v>0</v>
      </c>
      <c r="O136" s="48">
        <f t="shared" si="18"/>
        <v>0</v>
      </c>
      <c r="P136" s="49">
        <f t="shared" si="19"/>
        <v>0</v>
      </c>
    </row>
    <row r="137" spans="1:16" x14ac:dyDescent="0.2">
      <c r="A137" s="97">
        <v>8</v>
      </c>
      <c r="B137" s="98"/>
      <c r="C137" s="99" t="s">
        <v>152</v>
      </c>
      <c r="D137" s="25"/>
      <c r="E137" s="103"/>
      <c r="F137" s="67"/>
      <c r="G137" s="64"/>
      <c r="H137" s="48">
        <f t="shared" si="13"/>
        <v>0</v>
      </c>
      <c r="I137" s="64"/>
      <c r="J137" s="64"/>
      <c r="K137" s="49">
        <f t="shared" si="14"/>
        <v>0</v>
      </c>
      <c r="L137" s="50">
        <f t="shared" si="15"/>
        <v>0</v>
      </c>
      <c r="M137" s="48">
        <f t="shared" si="16"/>
        <v>0</v>
      </c>
      <c r="N137" s="48">
        <f t="shared" si="17"/>
        <v>0</v>
      </c>
      <c r="O137" s="48">
        <f t="shared" si="18"/>
        <v>0</v>
      </c>
      <c r="P137" s="49">
        <f t="shared" si="19"/>
        <v>0</v>
      </c>
    </row>
    <row r="138" spans="1:16" ht="20.399999999999999" x14ac:dyDescent="0.2">
      <c r="A138" s="39">
        <v>1</v>
      </c>
      <c r="B138" s="40"/>
      <c r="C138" s="100" t="s">
        <v>228</v>
      </c>
      <c r="D138" s="25" t="s">
        <v>95</v>
      </c>
      <c r="E138" s="103">
        <v>13</v>
      </c>
      <c r="F138" s="67"/>
      <c r="G138" s="64"/>
      <c r="H138" s="48">
        <f t="shared" si="13"/>
        <v>0</v>
      </c>
      <c r="I138" s="64"/>
      <c r="J138" s="64"/>
      <c r="K138" s="49">
        <f t="shared" si="14"/>
        <v>0</v>
      </c>
      <c r="L138" s="50">
        <f t="shared" si="15"/>
        <v>0</v>
      </c>
      <c r="M138" s="48">
        <f t="shared" si="16"/>
        <v>0</v>
      </c>
      <c r="N138" s="48">
        <f t="shared" si="17"/>
        <v>0</v>
      </c>
      <c r="O138" s="48">
        <f t="shared" si="18"/>
        <v>0</v>
      </c>
      <c r="P138" s="49">
        <f t="shared" si="19"/>
        <v>0</v>
      </c>
    </row>
    <row r="139" spans="1:16" ht="20.399999999999999" x14ac:dyDescent="0.2">
      <c r="A139" s="39">
        <v>2</v>
      </c>
      <c r="B139" s="40"/>
      <c r="C139" s="100" t="s">
        <v>229</v>
      </c>
      <c r="D139" s="25" t="s">
        <v>95</v>
      </c>
      <c r="E139" s="103">
        <v>2</v>
      </c>
      <c r="F139" s="67"/>
      <c r="G139" s="64"/>
      <c r="H139" s="48">
        <f t="shared" si="13"/>
        <v>0</v>
      </c>
      <c r="I139" s="64"/>
      <c r="J139" s="64"/>
      <c r="K139" s="49">
        <f t="shared" si="14"/>
        <v>0</v>
      </c>
      <c r="L139" s="50">
        <f t="shared" si="15"/>
        <v>0</v>
      </c>
      <c r="M139" s="48">
        <f t="shared" si="16"/>
        <v>0</v>
      </c>
      <c r="N139" s="48">
        <f t="shared" si="17"/>
        <v>0</v>
      </c>
      <c r="O139" s="48">
        <f t="shared" si="18"/>
        <v>0</v>
      </c>
      <c r="P139" s="49">
        <f t="shared" si="19"/>
        <v>0</v>
      </c>
    </row>
    <row r="140" spans="1:16" ht="20.399999999999999" x14ac:dyDescent="0.2">
      <c r="A140" s="39">
        <v>3</v>
      </c>
      <c r="B140" s="40"/>
      <c r="C140" s="100" t="s">
        <v>230</v>
      </c>
      <c r="D140" s="25" t="s">
        <v>95</v>
      </c>
      <c r="E140" s="103">
        <v>70</v>
      </c>
      <c r="F140" s="67"/>
      <c r="G140" s="64"/>
      <c r="H140" s="48">
        <f t="shared" si="13"/>
        <v>0</v>
      </c>
      <c r="I140" s="64"/>
      <c r="J140" s="64"/>
      <c r="K140" s="49">
        <f t="shared" si="14"/>
        <v>0</v>
      </c>
      <c r="L140" s="50">
        <f t="shared" si="15"/>
        <v>0</v>
      </c>
      <c r="M140" s="48">
        <f t="shared" si="16"/>
        <v>0</v>
      </c>
      <c r="N140" s="48">
        <f t="shared" si="17"/>
        <v>0</v>
      </c>
      <c r="O140" s="48">
        <f t="shared" si="18"/>
        <v>0</v>
      </c>
      <c r="P140" s="49">
        <f t="shared" si="19"/>
        <v>0</v>
      </c>
    </row>
    <row r="141" spans="1:16" ht="20.399999999999999" x14ac:dyDescent="0.2">
      <c r="A141" s="39">
        <v>4</v>
      </c>
      <c r="B141" s="40"/>
      <c r="C141" s="100" t="s">
        <v>231</v>
      </c>
      <c r="D141" s="25" t="s">
        <v>95</v>
      </c>
      <c r="E141" s="103">
        <v>14</v>
      </c>
      <c r="F141" s="67"/>
      <c r="G141" s="64"/>
      <c r="H141" s="48">
        <f t="shared" ref="H141:H163" si="20">ROUND(F141*G141,2)</f>
        <v>0</v>
      </c>
      <c r="I141" s="64"/>
      <c r="J141" s="64"/>
      <c r="K141" s="49">
        <f t="shared" si="14"/>
        <v>0</v>
      </c>
      <c r="L141" s="50">
        <f t="shared" si="15"/>
        <v>0</v>
      </c>
      <c r="M141" s="48">
        <f t="shared" si="16"/>
        <v>0</v>
      </c>
      <c r="N141" s="48">
        <f t="shared" si="17"/>
        <v>0</v>
      </c>
      <c r="O141" s="48">
        <f t="shared" si="18"/>
        <v>0</v>
      </c>
      <c r="P141" s="49">
        <f t="shared" si="19"/>
        <v>0</v>
      </c>
    </row>
    <row r="142" spans="1:16" ht="40.799999999999997" x14ac:dyDescent="0.2">
      <c r="A142" s="39">
        <v>5</v>
      </c>
      <c r="B142" s="40"/>
      <c r="C142" s="100" t="s">
        <v>232</v>
      </c>
      <c r="D142" s="25" t="s">
        <v>61</v>
      </c>
      <c r="E142" s="103">
        <v>10.61</v>
      </c>
      <c r="F142" s="67"/>
      <c r="G142" s="64"/>
      <c r="H142" s="48">
        <f t="shared" si="20"/>
        <v>0</v>
      </c>
      <c r="I142" s="64"/>
      <c r="J142" s="64"/>
      <c r="K142" s="49">
        <f t="shared" si="14"/>
        <v>0</v>
      </c>
      <c r="L142" s="50">
        <f t="shared" si="15"/>
        <v>0</v>
      </c>
      <c r="M142" s="48">
        <f t="shared" si="16"/>
        <v>0</v>
      </c>
      <c r="N142" s="48">
        <f t="shared" si="17"/>
        <v>0</v>
      </c>
      <c r="O142" s="48">
        <f t="shared" si="18"/>
        <v>0</v>
      </c>
      <c r="P142" s="49">
        <f t="shared" si="19"/>
        <v>0</v>
      </c>
    </row>
    <row r="143" spans="1:16" x14ac:dyDescent="0.2">
      <c r="A143" s="39">
        <v>6</v>
      </c>
      <c r="B143" s="40"/>
      <c r="C143" s="101" t="s">
        <v>124</v>
      </c>
      <c r="D143" s="25" t="s">
        <v>61</v>
      </c>
      <c r="E143" s="103">
        <f>E142*1.1</f>
        <v>11.67</v>
      </c>
      <c r="F143" s="67"/>
      <c r="G143" s="64"/>
      <c r="H143" s="48">
        <f t="shared" si="20"/>
        <v>0</v>
      </c>
      <c r="I143" s="64"/>
      <c r="J143" s="64"/>
      <c r="K143" s="49">
        <f t="shared" si="14"/>
        <v>0</v>
      </c>
      <c r="L143" s="50">
        <f t="shared" si="15"/>
        <v>0</v>
      </c>
      <c r="M143" s="48">
        <f t="shared" si="16"/>
        <v>0</v>
      </c>
      <c r="N143" s="48">
        <f t="shared" si="17"/>
        <v>0</v>
      </c>
      <c r="O143" s="48">
        <f t="shared" si="18"/>
        <v>0</v>
      </c>
      <c r="P143" s="49">
        <f t="shared" si="19"/>
        <v>0</v>
      </c>
    </row>
    <row r="144" spans="1:16" x14ac:dyDescent="0.2">
      <c r="A144" s="39">
        <v>7</v>
      </c>
      <c r="B144" s="40"/>
      <c r="C144" s="101" t="s">
        <v>67</v>
      </c>
      <c r="D144" s="25" t="s">
        <v>68</v>
      </c>
      <c r="E144" s="103">
        <f>E142*6.5</f>
        <v>68.97</v>
      </c>
      <c r="F144" s="67"/>
      <c r="G144" s="64"/>
      <c r="H144" s="48">
        <f t="shared" si="20"/>
        <v>0</v>
      </c>
      <c r="I144" s="64"/>
      <c r="J144" s="64"/>
      <c r="K144" s="49">
        <f t="shared" si="14"/>
        <v>0</v>
      </c>
      <c r="L144" s="50">
        <f t="shared" si="15"/>
        <v>0</v>
      </c>
      <c r="M144" s="48">
        <f t="shared" si="16"/>
        <v>0</v>
      </c>
      <c r="N144" s="48">
        <f t="shared" si="17"/>
        <v>0</v>
      </c>
      <c r="O144" s="48">
        <f t="shared" si="18"/>
        <v>0</v>
      </c>
      <c r="P144" s="49">
        <f t="shared" si="19"/>
        <v>0</v>
      </c>
    </row>
    <row r="145" spans="1:16" x14ac:dyDescent="0.2">
      <c r="A145" s="39">
        <v>8</v>
      </c>
      <c r="B145" s="40"/>
      <c r="C145" s="101" t="s">
        <v>145</v>
      </c>
      <c r="D145" s="25" t="s">
        <v>70</v>
      </c>
      <c r="E145" s="103">
        <v>1</v>
      </c>
      <c r="F145" s="67"/>
      <c r="G145" s="64"/>
      <c r="H145" s="48">
        <f t="shared" si="20"/>
        <v>0</v>
      </c>
      <c r="I145" s="64"/>
      <c r="J145" s="64"/>
      <c r="K145" s="49">
        <f t="shared" si="14"/>
        <v>0</v>
      </c>
      <c r="L145" s="50">
        <f t="shared" si="15"/>
        <v>0</v>
      </c>
      <c r="M145" s="48">
        <f t="shared" si="16"/>
        <v>0</v>
      </c>
      <c r="N145" s="48">
        <f t="shared" si="17"/>
        <v>0</v>
      </c>
      <c r="O145" s="48">
        <f t="shared" si="18"/>
        <v>0</v>
      </c>
      <c r="P145" s="49">
        <f t="shared" si="19"/>
        <v>0</v>
      </c>
    </row>
    <row r="146" spans="1:16" ht="20.399999999999999" x14ac:dyDescent="0.2">
      <c r="A146" s="39">
        <v>9</v>
      </c>
      <c r="B146" s="40"/>
      <c r="C146" s="100" t="s">
        <v>233</v>
      </c>
      <c r="D146" s="25" t="s">
        <v>61</v>
      </c>
      <c r="E146" s="103">
        <f>E142</f>
        <v>10.61</v>
      </c>
      <c r="F146" s="67"/>
      <c r="G146" s="64"/>
      <c r="H146" s="48">
        <f t="shared" si="20"/>
        <v>0</v>
      </c>
      <c r="I146" s="64"/>
      <c r="J146" s="64"/>
      <c r="K146" s="49">
        <f t="shared" si="14"/>
        <v>0</v>
      </c>
      <c r="L146" s="50">
        <f t="shared" si="15"/>
        <v>0</v>
      </c>
      <c r="M146" s="48">
        <f t="shared" si="16"/>
        <v>0</v>
      </c>
      <c r="N146" s="48">
        <f t="shared" si="17"/>
        <v>0</v>
      </c>
      <c r="O146" s="48">
        <f t="shared" si="18"/>
        <v>0</v>
      </c>
      <c r="P146" s="49">
        <f t="shared" si="19"/>
        <v>0</v>
      </c>
    </row>
    <row r="147" spans="1:16" ht="20.399999999999999" x14ac:dyDescent="0.2">
      <c r="A147" s="39">
        <v>10</v>
      </c>
      <c r="B147" s="40"/>
      <c r="C147" s="101" t="s">
        <v>66</v>
      </c>
      <c r="D147" s="25" t="s">
        <v>61</v>
      </c>
      <c r="E147" s="103">
        <f>E146*1.25</f>
        <v>13.26</v>
      </c>
      <c r="F147" s="67"/>
      <c r="G147" s="64"/>
      <c r="H147" s="48">
        <f t="shared" si="20"/>
        <v>0</v>
      </c>
      <c r="I147" s="64"/>
      <c r="J147" s="64"/>
      <c r="K147" s="49">
        <f t="shared" si="14"/>
        <v>0</v>
      </c>
      <c r="L147" s="50">
        <f t="shared" si="15"/>
        <v>0</v>
      </c>
      <c r="M147" s="48">
        <f t="shared" si="16"/>
        <v>0</v>
      </c>
      <c r="N147" s="48">
        <f t="shared" si="17"/>
        <v>0</v>
      </c>
      <c r="O147" s="48">
        <f t="shared" si="18"/>
        <v>0</v>
      </c>
      <c r="P147" s="49">
        <f t="shared" si="19"/>
        <v>0</v>
      </c>
    </row>
    <row r="148" spans="1:16" x14ac:dyDescent="0.2">
      <c r="A148" s="39">
        <v>11</v>
      </c>
      <c r="B148" s="40"/>
      <c r="C148" s="101" t="s">
        <v>67</v>
      </c>
      <c r="D148" s="25" t="s">
        <v>68</v>
      </c>
      <c r="E148" s="103">
        <f>E146*5</f>
        <v>53.05</v>
      </c>
      <c r="F148" s="67"/>
      <c r="G148" s="64"/>
      <c r="H148" s="48">
        <f t="shared" si="20"/>
        <v>0</v>
      </c>
      <c r="I148" s="64"/>
      <c r="J148" s="64"/>
      <c r="K148" s="49">
        <f t="shared" si="14"/>
        <v>0</v>
      </c>
      <c r="L148" s="50">
        <f t="shared" si="15"/>
        <v>0</v>
      </c>
      <c r="M148" s="48">
        <f t="shared" si="16"/>
        <v>0</v>
      </c>
      <c r="N148" s="48">
        <f t="shared" si="17"/>
        <v>0</v>
      </c>
      <c r="O148" s="48">
        <f t="shared" si="18"/>
        <v>0</v>
      </c>
      <c r="P148" s="49">
        <f t="shared" si="19"/>
        <v>0</v>
      </c>
    </row>
    <row r="149" spans="1:16" x14ac:dyDescent="0.2">
      <c r="A149" s="39">
        <v>12</v>
      </c>
      <c r="B149" s="40"/>
      <c r="C149" s="101" t="s">
        <v>69</v>
      </c>
      <c r="D149" s="25" t="s">
        <v>70</v>
      </c>
      <c r="E149" s="103">
        <v>1</v>
      </c>
      <c r="F149" s="67"/>
      <c r="G149" s="64"/>
      <c r="H149" s="48">
        <f t="shared" si="20"/>
        <v>0</v>
      </c>
      <c r="I149" s="64"/>
      <c r="J149" s="64"/>
      <c r="K149" s="49">
        <f t="shared" si="14"/>
        <v>0</v>
      </c>
      <c r="L149" s="50">
        <f t="shared" si="15"/>
        <v>0</v>
      </c>
      <c r="M149" s="48">
        <f t="shared" si="16"/>
        <v>0</v>
      </c>
      <c r="N149" s="48">
        <f t="shared" si="17"/>
        <v>0</v>
      </c>
      <c r="O149" s="48">
        <f t="shared" si="18"/>
        <v>0</v>
      </c>
      <c r="P149" s="49">
        <f t="shared" si="19"/>
        <v>0</v>
      </c>
    </row>
    <row r="150" spans="1:16" x14ac:dyDescent="0.2">
      <c r="A150" s="39">
        <v>13</v>
      </c>
      <c r="B150" s="40"/>
      <c r="C150" s="100" t="s">
        <v>234</v>
      </c>
      <c r="D150" s="25" t="s">
        <v>87</v>
      </c>
      <c r="E150" s="103">
        <v>270.39999999999998</v>
      </c>
      <c r="F150" s="67"/>
      <c r="G150" s="64"/>
      <c r="H150" s="48">
        <f t="shared" si="20"/>
        <v>0</v>
      </c>
      <c r="I150" s="64"/>
      <c r="J150" s="64"/>
      <c r="K150" s="49">
        <f t="shared" si="14"/>
        <v>0</v>
      </c>
      <c r="L150" s="50">
        <f t="shared" si="15"/>
        <v>0</v>
      </c>
      <c r="M150" s="48">
        <f t="shared" si="16"/>
        <v>0</v>
      </c>
      <c r="N150" s="48">
        <f t="shared" si="17"/>
        <v>0</v>
      </c>
      <c r="O150" s="48">
        <f t="shared" si="18"/>
        <v>0</v>
      </c>
      <c r="P150" s="49">
        <f t="shared" si="19"/>
        <v>0</v>
      </c>
    </row>
    <row r="151" spans="1:16" x14ac:dyDescent="0.2">
      <c r="A151" s="39">
        <v>14</v>
      </c>
      <c r="B151" s="40"/>
      <c r="C151" s="101" t="s">
        <v>88</v>
      </c>
      <c r="D151" s="25" t="s">
        <v>87</v>
      </c>
      <c r="E151" s="103">
        <f>E150*1.15</f>
        <v>310.95999999999998</v>
      </c>
      <c r="F151" s="67"/>
      <c r="G151" s="64"/>
      <c r="H151" s="48">
        <f t="shared" si="20"/>
        <v>0</v>
      </c>
      <c r="I151" s="64"/>
      <c r="J151" s="64"/>
      <c r="K151" s="49">
        <f t="shared" si="14"/>
        <v>0</v>
      </c>
      <c r="L151" s="50">
        <f t="shared" si="15"/>
        <v>0</v>
      </c>
      <c r="M151" s="48">
        <f t="shared" si="16"/>
        <v>0</v>
      </c>
      <c r="N151" s="48">
        <f t="shared" si="17"/>
        <v>0</v>
      </c>
      <c r="O151" s="48">
        <f t="shared" si="18"/>
        <v>0</v>
      </c>
      <c r="P151" s="49">
        <f t="shared" si="19"/>
        <v>0</v>
      </c>
    </row>
    <row r="152" spans="1:16" x14ac:dyDescent="0.2">
      <c r="A152" s="39">
        <v>15</v>
      </c>
      <c r="B152" s="40"/>
      <c r="C152" s="101" t="s">
        <v>81</v>
      </c>
      <c r="D152" s="25" t="s">
        <v>102</v>
      </c>
      <c r="E152" s="103">
        <v>1</v>
      </c>
      <c r="F152" s="67"/>
      <c r="G152" s="64"/>
      <c r="H152" s="48">
        <f t="shared" si="20"/>
        <v>0</v>
      </c>
      <c r="I152" s="64"/>
      <c r="J152" s="64"/>
      <c r="K152" s="49">
        <f t="shared" si="14"/>
        <v>0</v>
      </c>
      <c r="L152" s="50">
        <f t="shared" si="15"/>
        <v>0</v>
      </c>
      <c r="M152" s="48">
        <f t="shared" si="16"/>
        <v>0</v>
      </c>
      <c r="N152" s="48">
        <f t="shared" si="17"/>
        <v>0</v>
      </c>
      <c r="O152" s="48">
        <f t="shared" si="18"/>
        <v>0</v>
      </c>
      <c r="P152" s="49">
        <f t="shared" si="19"/>
        <v>0</v>
      </c>
    </row>
    <row r="153" spans="1:16" ht="20.399999999999999" x14ac:dyDescent="0.2">
      <c r="A153" s="39">
        <v>16</v>
      </c>
      <c r="B153" s="40"/>
      <c r="C153" s="100" t="s">
        <v>235</v>
      </c>
      <c r="D153" s="25" t="s">
        <v>61</v>
      </c>
      <c r="E153" s="103">
        <v>36.119999999999997</v>
      </c>
      <c r="F153" s="67"/>
      <c r="G153" s="64"/>
      <c r="H153" s="48">
        <f t="shared" si="20"/>
        <v>0</v>
      </c>
      <c r="I153" s="64"/>
      <c r="J153" s="64"/>
      <c r="K153" s="49">
        <f t="shared" si="14"/>
        <v>0</v>
      </c>
      <c r="L153" s="50">
        <f t="shared" si="15"/>
        <v>0</v>
      </c>
      <c r="M153" s="48">
        <f t="shared" si="16"/>
        <v>0</v>
      </c>
      <c r="N153" s="48">
        <f t="shared" si="17"/>
        <v>0</v>
      </c>
      <c r="O153" s="48">
        <f t="shared" si="18"/>
        <v>0</v>
      </c>
      <c r="P153" s="49">
        <f t="shared" si="19"/>
        <v>0</v>
      </c>
    </row>
    <row r="154" spans="1:16" ht="20.399999999999999" x14ac:dyDescent="0.2">
      <c r="A154" s="39">
        <v>17</v>
      </c>
      <c r="B154" s="40"/>
      <c r="C154" s="100" t="s">
        <v>236</v>
      </c>
      <c r="D154" s="25" t="s">
        <v>61</v>
      </c>
      <c r="E154" s="103">
        <f>E153</f>
        <v>36.119999999999997</v>
      </c>
      <c r="F154" s="67"/>
      <c r="G154" s="64"/>
      <c r="H154" s="48">
        <f t="shared" si="20"/>
        <v>0</v>
      </c>
      <c r="I154" s="64"/>
      <c r="J154" s="64"/>
      <c r="K154" s="49">
        <f t="shared" si="14"/>
        <v>0</v>
      </c>
      <c r="L154" s="50">
        <f t="shared" si="15"/>
        <v>0</v>
      </c>
      <c r="M154" s="48">
        <f t="shared" si="16"/>
        <v>0</v>
      </c>
      <c r="N154" s="48">
        <f t="shared" si="17"/>
        <v>0</v>
      </c>
      <c r="O154" s="48">
        <f t="shared" si="18"/>
        <v>0</v>
      </c>
      <c r="P154" s="49">
        <f t="shared" si="19"/>
        <v>0</v>
      </c>
    </row>
    <row r="155" spans="1:16" ht="30.6" x14ac:dyDescent="0.2">
      <c r="A155" s="39">
        <v>18</v>
      </c>
      <c r="B155" s="40"/>
      <c r="C155" s="100" t="s">
        <v>237</v>
      </c>
      <c r="D155" s="25" t="s">
        <v>61</v>
      </c>
      <c r="E155" s="103">
        <f>E154</f>
        <v>36.119999999999997</v>
      </c>
      <c r="F155" s="67"/>
      <c r="G155" s="64"/>
      <c r="H155" s="48">
        <f t="shared" si="20"/>
        <v>0</v>
      </c>
      <c r="I155" s="64"/>
      <c r="J155" s="64"/>
      <c r="K155" s="49">
        <f t="shared" si="14"/>
        <v>0</v>
      </c>
      <c r="L155" s="50">
        <f t="shared" si="15"/>
        <v>0</v>
      </c>
      <c r="M155" s="48">
        <f t="shared" si="16"/>
        <v>0</v>
      </c>
      <c r="N155" s="48">
        <f t="shared" si="17"/>
        <v>0</v>
      </c>
      <c r="O155" s="48">
        <f t="shared" si="18"/>
        <v>0</v>
      </c>
      <c r="P155" s="49">
        <f t="shared" si="19"/>
        <v>0</v>
      </c>
    </row>
    <row r="156" spans="1:16" ht="30.6" x14ac:dyDescent="0.2">
      <c r="A156" s="39">
        <v>19</v>
      </c>
      <c r="B156" s="40"/>
      <c r="C156" s="100" t="s">
        <v>238</v>
      </c>
      <c r="D156" s="25" t="s">
        <v>61</v>
      </c>
      <c r="E156" s="103">
        <v>29.4</v>
      </c>
      <c r="F156" s="67"/>
      <c r="G156" s="64"/>
      <c r="H156" s="48">
        <f t="shared" si="20"/>
        <v>0</v>
      </c>
      <c r="I156" s="64"/>
      <c r="J156" s="64"/>
      <c r="K156" s="49">
        <f t="shared" si="14"/>
        <v>0</v>
      </c>
      <c r="L156" s="50">
        <f t="shared" si="15"/>
        <v>0</v>
      </c>
      <c r="M156" s="48">
        <f t="shared" si="16"/>
        <v>0</v>
      </c>
      <c r="N156" s="48">
        <f t="shared" si="17"/>
        <v>0</v>
      </c>
      <c r="O156" s="48">
        <f t="shared" si="18"/>
        <v>0</v>
      </c>
      <c r="P156" s="49">
        <f t="shared" si="19"/>
        <v>0</v>
      </c>
    </row>
    <row r="157" spans="1:16" x14ac:dyDescent="0.2">
      <c r="A157" s="39">
        <v>20</v>
      </c>
      <c r="B157" s="40"/>
      <c r="C157" s="101" t="s">
        <v>88</v>
      </c>
      <c r="D157" s="25" t="s">
        <v>61</v>
      </c>
      <c r="E157" s="103">
        <f>E156*1.15</f>
        <v>33.81</v>
      </c>
      <c r="F157" s="67"/>
      <c r="G157" s="64"/>
      <c r="H157" s="48">
        <f t="shared" si="20"/>
        <v>0</v>
      </c>
      <c r="I157" s="64"/>
      <c r="J157" s="64"/>
      <c r="K157" s="49">
        <f t="shared" si="14"/>
        <v>0</v>
      </c>
      <c r="L157" s="50">
        <f t="shared" si="15"/>
        <v>0</v>
      </c>
      <c r="M157" s="48">
        <f t="shared" si="16"/>
        <v>0</v>
      </c>
      <c r="N157" s="48">
        <f t="shared" si="17"/>
        <v>0</v>
      </c>
      <c r="O157" s="48">
        <f t="shared" si="18"/>
        <v>0</v>
      </c>
      <c r="P157" s="49">
        <f t="shared" si="19"/>
        <v>0</v>
      </c>
    </row>
    <row r="158" spans="1:16" x14ac:dyDescent="0.2">
      <c r="A158" s="39">
        <v>21</v>
      </c>
      <c r="B158" s="40"/>
      <c r="C158" s="101" t="s">
        <v>81</v>
      </c>
      <c r="D158" s="25" t="s">
        <v>102</v>
      </c>
      <c r="E158" s="103">
        <v>1</v>
      </c>
      <c r="F158" s="67"/>
      <c r="G158" s="64"/>
      <c r="H158" s="48">
        <f t="shared" si="20"/>
        <v>0</v>
      </c>
      <c r="I158" s="64"/>
      <c r="J158" s="64"/>
      <c r="K158" s="49">
        <f t="shared" si="14"/>
        <v>0</v>
      </c>
      <c r="L158" s="50">
        <f t="shared" si="15"/>
        <v>0</v>
      </c>
      <c r="M158" s="48">
        <f t="shared" si="16"/>
        <v>0</v>
      </c>
      <c r="N158" s="48">
        <f t="shared" si="17"/>
        <v>0</v>
      </c>
      <c r="O158" s="48">
        <f t="shared" si="18"/>
        <v>0</v>
      </c>
      <c r="P158" s="49">
        <f t="shared" si="19"/>
        <v>0</v>
      </c>
    </row>
    <row r="159" spans="1:16" x14ac:dyDescent="0.2">
      <c r="A159" s="39">
        <v>22</v>
      </c>
      <c r="B159" s="40"/>
      <c r="C159" s="100" t="s">
        <v>239</v>
      </c>
      <c r="D159" s="25" t="s">
        <v>61</v>
      </c>
      <c r="E159" s="103">
        <f>E47</f>
        <v>1.43</v>
      </c>
      <c r="F159" s="67"/>
      <c r="G159" s="64"/>
      <c r="H159" s="48">
        <f t="shared" si="20"/>
        <v>0</v>
      </c>
      <c r="I159" s="64"/>
      <c r="J159" s="64"/>
      <c r="K159" s="49">
        <f t="shared" si="14"/>
        <v>0</v>
      </c>
      <c r="L159" s="50">
        <f t="shared" si="15"/>
        <v>0</v>
      </c>
      <c r="M159" s="48">
        <f t="shared" si="16"/>
        <v>0</v>
      </c>
      <c r="N159" s="48">
        <f t="shared" si="17"/>
        <v>0</v>
      </c>
      <c r="O159" s="48">
        <f t="shared" si="18"/>
        <v>0</v>
      </c>
      <c r="P159" s="49">
        <f t="shared" si="19"/>
        <v>0</v>
      </c>
    </row>
    <row r="160" spans="1:16" x14ac:dyDescent="0.2">
      <c r="A160" s="39">
        <v>23</v>
      </c>
      <c r="B160" s="40"/>
      <c r="C160" s="100" t="s">
        <v>240</v>
      </c>
      <c r="D160" s="25" t="s">
        <v>61</v>
      </c>
      <c r="E160" s="103">
        <f>E42</f>
        <v>150.18</v>
      </c>
      <c r="F160" s="67"/>
      <c r="G160" s="64"/>
      <c r="H160" s="48">
        <f t="shared" si="20"/>
        <v>0</v>
      </c>
      <c r="I160" s="64"/>
      <c r="J160" s="64"/>
      <c r="K160" s="49">
        <f t="shared" si="14"/>
        <v>0</v>
      </c>
      <c r="L160" s="50">
        <f t="shared" si="15"/>
        <v>0</v>
      </c>
      <c r="M160" s="48">
        <f t="shared" si="16"/>
        <v>0</v>
      </c>
      <c r="N160" s="48">
        <f t="shared" si="17"/>
        <v>0</v>
      </c>
      <c r="O160" s="48">
        <f t="shared" si="18"/>
        <v>0</v>
      </c>
      <c r="P160" s="49">
        <f t="shared" si="19"/>
        <v>0</v>
      </c>
    </row>
    <row r="161" spans="1:16" ht="20.399999999999999" x14ac:dyDescent="0.2">
      <c r="A161" s="39">
        <v>24</v>
      </c>
      <c r="B161" s="40"/>
      <c r="C161" s="100" t="s">
        <v>241</v>
      </c>
      <c r="D161" s="25" t="s">
        <v>117</v>
      </c>
      <c r="E161" s="103">
        <v>1</v>
      </c>
      <c r="F161" s="67"/>
      <c r="G161" s="64"/>
      <c r="H161" s="48">
        <f t="shared" si="20"/>
        <v>0</v>
      </c>
      <c r="I161" s="64"/>
      <c r="J161" s="64"/>
      <c r="K161" s="49">
        <f t="shared" si="14"/>
        <v>0</v>
      </c>
      <c r="L161" s="50">
        <f t="shared" si="15"/>
        <v>0</v>
      </c>
      <c r="M161" s="48">
        <f t="shared" si="16"/>
        <v>0</v>
      </c>
      <c r="N161" s="48">
        <f t="shared" si="17"/>
        <v>0</v>
      </c>
      <c r="O161" s="48">
        <f t="shared" si="18"/>
        <v>0</v>
      </c>
      <c r="P161" s="49">
        <f t="shared" si="19"/>
        <v>0</v>
      </c>
    </row>
    <row r="162" spans="1:16" ht="20.399999999999999" x14ac:dyDescent="0.2">
      <c r="A162" s="39">
        <v>25</v>
      </c>
      <c r="B162" s="40"/>
      <c r="C162" s="100" t="s">
        <v>242</v>
      </c>
      <c r="D162" s="25" t="s">
        <v>117</v>
      </c>
      <c r="E162" s="103">
        <v>1</v>
      </c>
      <c r="F162" s="67"/>
      <c r="G162" s="64"/>
      <c r="H162" s="48">
        <f t="shared" si="20"/>
        <v>0</v>
      </c>
      <c r="I162" s="64"/>
      <c r="J162" s="64"/>
      <c r="K162" s="49">
        <f t="shared" si="14"/>
        <v>0</v>
      </c>
      <c r="L162" s="50">
        <f t="shared" si="15"/>
        <v>0</v>
      </c>
      <c r="M162" s="48">
        <f t="shared" si="16"/>
        <v>0</v>
      </c>
      <c r="N162" s="48">
        <f t="shared" si="17"/>
        <v>0</v>
      </c>
      <c r="O162" s="48">
        <f t="shared" si="18"/>
        <v>0</v>
      </c>
      <c r="P162" s="49">
        <f t="shared" si="19"/>
        <v>0</v>
      </c>
    </row>
    <row r="163" spans="1:16" ht="21" thickBot="1" x14ac:dyDescent="0.25">
      <c r="A163" s="39">
        <v>26</v>
      </c>
      <c r="B163" s="40"/>
      <c r="C163" s="100" t="s">
        <v>243</v>
      </c>
      <c r="D163" s="25" t="s">
        <v>102</v>
      </c>
      <c r="E163" s="103">
        <v>1</v>
      </c>
      <c r="F163" s="67"/>
      <c r="G163" s="64"/>
      <c r="H163" s="48">
        <f t="shared" si="20"/>
        <v>0</v>
      </c>
      <c r="I163" s="64"/>
      <c r="J163" s="64"/>
      <c r="K163" s="49">
        <f t="shared" si="14"/>
        <v>0</v>
      </c>
      <c r="L163" s="50">
        <f t="shared" si="15"/>
        <v>0</v>
      </c>
      <c r="M163" s="48">
        <f t="shared" si="16"/>
        <v>0</v>
      </c>
      <c r="N163" s="48">
        <f t="shared" si="17"/>
        <v>0</v>
      </c>
      <c r="O163" s="48">
        <f t="shared" si="18"/>
        <v>0</v>
      </c>
      <c r="P163" s="49">
        <f t="shared" si="19"/>
        <v>0</v>
      </c>
    </row>
    <row r="164" spans="1:16" ht="12" customHeight="1" thickBot="1" x14ac:dyDescent="0.25">
      <c r="A164" s="161" t="s">
        <v>108</v>
      </c>
      <c r="B164" s="162"/>
      <c r="C164" s="162"/>
      <c r="D164" s="162"/>
      <c r="E164" s="162"/>
      <c r="F164" s="162"/>
      <c r="G164" s="162"/>
      <c r="H164" s="162"/>
      <c r="I164" s="162"/>
      <c r="J164" s="162"/>
      <c r="K164" s="163"/>
      <c r="L164" s="68">
        <f>SUM(L14:L163)</f>
        <v>0</v>
      </c>
      <c r="M164" s="69">
        <f>SUM(M14:M163)</f>
        <v>0</v>
      </c>
      <c r="N164" s="69">
        <f>SUM(N14:N163)</f>
        <v>0</v>
      </c>
      <c r="O164" s="69">
        <f>SUM(O14:O163)</f>
        <v>0</v>
      </c>
      <c r="P164" s="70">
        <f>SUM(P14:P163)</f>
        <v>0</v>
      </c>
    </row>
    <row r="165" spans="1:1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" t="s">
        <v>14</v>
      </c>
      <c r="B167" s="17"/>
      <c r="C167" s="160">
        <f>'Kops a'!C33:H33</f>
        <v>0</v>
      </c>
      <c r="D167" s="160"/>
      <c r="E167" s="160"/>
      <c r="F167" s="160"/>
      <c r="G167" s="160"/>
      <c r="H167" s="160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17"/>
      <c r="B168" s="17"/>
      <c r="C168" s="109" t="s">
        <v>15</v>
      </c>
      <c r="D168" s="109"/>
      <c r="E168" s="109"/>
      <c r="F168" s="109"/>
      <c r="G168" s="109"/>
      <c r="H168" s="109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">
      <c r="A170" s="88" t="str">
        <f>'Kops a'!A36</f>
        <v>Tāme sastādīta</v>
      </c>
      <c r="B170" s="89"/>
      <c r="C170" s="89"/>
      <c r="D170" s="89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">
      <c r="A172" s="1" t="s">
        <v>37</v>
      </c>
      <c r="B172" s="17"/>
      <c r="C172" s="160">
        <f>'Kops a'!C38:H38</f>
        <v>0</v>
      </c>
      <c r="D172" s="160"/>
      <c r="E172" s="160"/>
      <c r="F172" s="160"/>
      <c r="G172" s="160"/>
      <c r="H172" s="160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">
      <c r="A173" s="17"/>
      <c r="B173" s="17"/>
      <c r="C173" s="109" t="s">
        <v>15</v>
      </c>
      <c r="D173" s="109"/>
      <c r="E173" s="109"/>
      <c r="F173" s="109"/>
      <c r="G173" s="109"/>
      <c r="H173" s="109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">
      <c r="A175" s="88" t="s">
        <v>54</v>
      </c>
      <c r="B175" s="89"/>
      <c r="C175" s="93">
        <f>'Kops a'!C41</f>
        <v>0</v>
      </c>
      <c r="D175" s="51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73:H173"/>
    <mergeCell ref="C4:I4"/>
    <mergeCell ref="F12:K12"/>
    <mergeCell ref="J9:M9"/>
    <mergeCell ref="D8:L8"/>
    <mergeCell ref="A164:K164"/>
    <mergeCell ref="C167:H167"/>
    <mergeCell ref="C168:H168"/>
    <mergeCell ref="C172:H172"/>
  </mergeCells>
  <conditionalFormatting sqref="I14:J163 A14:G163">
    <cfRule type="cellIs" dxfId="111" priority="32" operator="equal">
      <formula>0</formula>
    </cfRule>
  </conditionalFormatting>
  <conditionalFormatting sqref="N9:O9 K14:P163 H14:H163">
    <cfRule type="cellIs" dxfId="110" priority="31" operator="equal">
      <formula>0</formula>
    </cfRule>
  </conditionalFormatting>
  <conditionalFormatting sqref="C2:I2">
    <cfRule type="cellIs" dxfId="109" priority="28" operator="equal">
      <formula>0</formula>
    </cfRule>
  </conditionalFormatting>
  <conditionalFormatting sqref="O10">
    <cfRule type="cellIs" dxfId="108" priority="27" operator="equal">
      <formula>"20__. gada __. _________"</formula>
    </cfRule>
  </conditionalFormatting>
  <conditionalFormatting sqref="L164:P164">
    <cfRule type="cellIs" dxfId="107" priority="21" operator="equal">
      <formula>0</formula>
    </cfRule>
  </conditionalFormatting>
  <conditionalFormatting sqref="C4:I4">
    <cfRule type="cellIs" dxfId="106" priority="20" operator="equal">
      <formula>0</formula>
    </cfRule>
  </conditionalFormatting>
  <conditionalFormatting sqref="D5:L8">
    <cfRule type="cellIs" dxfId="105" priority="17" operator="equal">
      <formula>0</formula>
    </cfRule>
  </conditionalFormatting>
  <conditionalFormatting sqref="C172:H172">
    <cfRule type="cellIs" dxfId="104" priority="10" operator="equal">
      <formula>0</formula>
    </cfRule>
  </conditionalFormatting>
  <conditionalFormatting sqref="P10">
    <cfRule type="cellIs" dxfId="103" priority="13" operator="equal">
      <formula>"20__. gada __. _________"</formula>
    </cfRule>
  </conditionalFormatting>
  <conditionalFormatting sqref="C167:H167">
    <cfRule type="cellIs" dxfId="102" priority="9" operator="equal">
      <formula>0</formula>
    </cfRule>
  </conditionalFormatting>
  <conditionalFormatting sqref="C172:H172 C175 C167:H167">
    <cfRule type="cellIs" dxfId="101" priority="8" operator="equal">
      <formula>0</formula>
    </cfRule>
  </conditionalFormatting>
  <conditionalFormatting sqref="D1">
    <cfRule type="cellIs" dxfId="100" priority="7" operator="equal">
      <formula>0</formula>
    </cfRule>
  </conditionalFormatting>
  <conditionalFormatting sqref="A9">
    <cfRule type="containsText" dxfId="99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64:K164">
    <cfRule type="containsText" dxfId="98" priority="1" operator="containsText" text="Tiešās izmaksas kopā, t. sk. darba devēja sociālais nodoklis __.__% ">
      <formula>NOT(ISERROR(SEARCH("Tiešās izmaksas kopā, t. sk. darba devēja sociālais nodoklis __.__% ",A164)))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422C369-7259-49E7-A89B-9D562DEE2E41}">
            <xm:f>NOT(ISERROR(SEARCH("Tāme sastādīta ____. gada ___. ______________",A170)))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A170</xm:sqref>
        </x14:conditionalFormatting>
        <x14:conditionalFormatting xmlns:xm="http://schemas.microsoft.com/office/excel/2006/main">
          <x14:cfRule type="containsText" priority="11" operator="containsText" id="{D859E3E6-089F-4F16-889A-98EF63E5F3AC}">
            <xm:f>NOT(ISERROR(SEARCH("Sertifikāta Nr. _________________________________",A175)))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47"/>
  <sheetViews>
    <sheetView topLeftCell="A16" zoomScaleNormal="100" workbookViewId="0">
      <selection activeCell="I24" sqref="I2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251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ht="24.9" customHeight="1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P35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A41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103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244</v>
      </c>
      <c r="D15" s="25" t="s">
        <v>61</v>
      </c>
      <c r="E15" s="103">
        <v>233.48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34" si="1">SUM(H15:J15)</f>
        <v>0</v>
      </c>
      <c r="L15" s="50">
        <f t="shared" ref="L15:L34" si="2">ROUND(E15*F15,2)</f>
        <v>0</v>
      </c>
      <c r="M15" s="48">
        <f t="shared" ref="M15:M34" si="3">ROUND(H15*E15,2)</f>
        <v>0</v>
      </c>
      <c r="N15" s="48">
        <f t="shared" ref="N15:N34" si="4">ROUND(I15*E15,2)</f>
        <v>0</v>
      </c>
      <c r="O15" s="48">
        <f t="shared" ref="O15:O34" si="5">ROUND(J15*E15,2)</f>
        <v>0</v>
      </c>
      <c r="P15" s="49">
        <f t="shared" ref="P15:P34" si="6">SUM(M15:O15)</f>
        <v>0</v>
      </c>
    </row>
    <row r="16" spans="1:16" ht="20.399999999999999" x14ac:dyDescent="0.2">
      <c r="A16" s="39">
        <v>2</v>
      </c>
      <c r="B16" s="40"/>
      <c r="C16" s="100" t="s">
        <v>245</v>
      </c>
      <c r="D16" s="25" t="s">
        <v>61</v>
      </c>
      <c r="E16" s="103">
        <f>E15</f>
        <v>233.48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246</v>
      </c>
      <c r="D17" s="25"/>
      <c r="E17" s="103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9">
        <v>1</v>
      </c>
      <c r="B18" s="40"/>
      <c r="C18" s="100" t="s">
        <v>247</v>
      </c>
      <c r="D18" s="25" t="s">
        <v>61</v>
      </c>
      <c r="E18" s="103">
        <f>E15</f>
        <v>233.48</v>
      </c>
      <c r="F18" s="67"/>
      <c r="G18" s="64"/>
      <c r="H18" s="48">
        <f t="shared" ref="H18:H19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9">
        <v>2</v>
      </c>
      <c r="B19" s="40"/>
      <c r="C19" s="100" t="s">
        <v>248</v>
      </c>
      <c r="D19" s="25" t="s">
        <v>61</v>
      </c>
      <c r="E19" s="103">
        <f>E18</f>
        <v>233.48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9">
        <v>3</v>
      </c>
      <c r="B20" s="40"/>
      <c r="C20" s="101" t="s">
        <v>249</v>
      </c>
      <c r="D20" s="25" t="s">
        <v>61</v>
      </c>
      <c r="E20" s="103">
        <f>E19*1.1</f>
        <v>256.83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9">
        <v>4</v>
      </c>
      <c r="B21" s="40"/>
      <c r="C21" s="101" t="s">
        <v>67</v>
      </c>
      <c r="D21" s="25" t="s">
        <v>68</v>
      </c>
      <c r="E21" s="103">
        <f>E19*6.5</f>
        <v>1517.62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9">
        <v>5</v>
      </c>
      <c r="B22" s="40"/>
      <c r="C22" s="101" t="s">
        <v>145</v>
      </c>
      <c r="D22" s="25" t="s">
        <v>70</v>
      </c>
      <c r="E22" s="103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9">
        <v>6</v>
      </c>
      <c r="B23" s="40"/>
      <c r="C23" s="100" t="s">
        <v>146</v>
      </c>
      <c r="D23" s="25" t="s">
        <v>61</v>
      </c>
      <c r="E23" s="103">
        <f>E19</f>
        <v>233.48</v>
      </c>
      <c r="F23" s="67"/>
      <c r="G23" s="64"/>
      <c r="H23" s="48">
        <f t="shared" ref="H23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9">
        <v>7</v>
      </c>
      <c r="B24" s="40"/>
      <c r="C24" s="101" t="s">
        <v>66</v>
      </c>
      <c r="D24" s="25" t="s">
        <v>61</v>
      </c>
      <c r="E24" s="103">
        <f>E23*1.25</f>
        <v>291.85000000000002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8</v>
      </c>
      <c r="B25" s="40"/>
      <c r="C25" s="101" t="s">
        <v>67</v>
      </c>
      <c r="D25" s="25" t="s">
        <v>68</v>
      </c>
      <c r="E25" s="103">
        <f>E23*5</f>
        <v>1167.4000000000001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9">
        <v>9</v>
      </c>
      <c r="B26" s="40"/>
      <c r="C26" s="101" t="s">
        <v>69</v>
      </c>
      <c r="D26" s="25" t="s">
        <v>70</v>
      </c>
      <c r="E26" s="103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9">
        <v>10</v>
      </c>
      <c r="B27" s="40"/>
      <c r="C27" s="100" t="s">
        <v>250</v>
      </c>
      <c r="D27" s="25" t="s">
        <v>61</v>
      </c>
      <c r="E27" s="103">
        <v>16.72</v>
      </c>
      <c r="F27" s="67"/>
      <c r="G27" s="64"/>
      <c r="H27" s="48">
        <f t="shared" ref="H27" si="9">ROUND(F27*G27,2)</f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9">
        <v>11</v>
      </c>
      <c r="B28" s="40"/>
      <c r="C28" s="101" t="s">
        <v>124</v>
      </c>
      <c r="D28" s="25" t="s">
        <v>61</v>
      </c>
      <c r="E28" s="103">
        <f>E27*1.1</f>
        <v>18.39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9">
        <v>12</v>
      </c>
      <c r="B29" s="40"/>
      <c r="C29" s="101" t="s">
        <v>67</v>
      </c>
      <c r="D29" s="25" t="s">
        <v>68</v>
      </c>
      <c r="E29" s="103">
        <f>E27*6.5</f>
        <v>108.68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9">
        <v>13</v>
      </c>
      <c r="B30" s="40"/>
      <c r="C30" s="101" t="s">
        <v>145</v>
      </c>
      <c r="D30" s="25" t="s">
        <v>70</v>
      </c>
      <c r="E30" s="103">
        <v>1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9">
        <v>14</v>
      </c>
      <c r="B31" s="40"/>
      <c r="C31" s="100" t="s">
        <v>146</v>
      </c>
      <c r="D31" s="25" t="s">
        <v>61</v>
      </c>
      <c r="E31" s="103">
        <f>E27</f>
        <v>16.72</v>
      </c>
      <c r="F31" s="67"/>
      <c r="G31" s="64"/>
      <c r="H31" s="48">
        <f t="shared" ref="H31" si="10">ROUND(F31*G31,2)</f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0.399999999999999" x14ac:dyDescent="0.2">
      <c r="A32" s="39">
        <v>15</v>
      </c>
      <c r="B32" s="40"/>
      <c r="C32" s="101" t="s">
        <v>66</v>
      </c>
      <c r="D32" s="25" t="s">
        <v>61</v>
      </c>
      <c r="E32" s="103">
        <f>E31*1.25</f>
        <v>20.9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9">
        <v>16</v>
      </c>
      <c r="B33" s="40"/>
      <c r="C33" s="101" t="s">
        <v>67</v>
      </c>
      <c r="D33" s="25" t="s">
        <v>68</v>
      </c>
      <c r="E33" s="103">
        <f>E31*5</f>
        <v>83.6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0.8" thickBot="1" x14ac:dyDescent="0.25">
      <c r="A34" s="39">
        <v>17</v>
      </c>
      <c r="B34" s="40"/>
      <c r="C34" s="101" t="s">
        <v>69</v>
      </c>
      <c r="D34" s="25" t="s">
        <v>70</v>
      </c>
      <c r="E34" s="103">
        <v>1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customHeight="1" thickBot="1" x14ac:dyDescent="0.25">
      <c r="A35" s="161" t="s">
        <v>108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68">
        <f>SUM(L14:L34)</f>
        <v>0</v>
      </c>
      <c r="M35" s="69">
        <f>SUM(M14:M34)</f>
        <v>0</v>
      </c>
      <c r="N35" s="69">
        <f>SUM(N14:N34)</f>
        <v>0</v>
      </c>
      <c r="O35" s="69">
        <f>SUM(O14:O34)</f>
        <v>0</v>
      </c>
      <c r="P35" s="70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60">
        <f>'Kops a'!C33:H33</f>
        <v>0</v>
      </c>
      <c r="D38" s="160"/>
      <c r="E38" s="160"/>
      <c r="F38" s="160"/>
      <c r="G38" s="160"/>
      <c r="H38" s="160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09" t="s">
        <v>15</v>
      </c>
      <c r="D39" s="109"/>
      <c r="E39" s="109"/>
      <c r="F39" s="109"/>
      <c r="G39" s="109"/>
      <c r="H39" s="109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8" t="str">
        <f>'Kops a'!A36</f>
        <v>Tāme sastādīta</v>
      </c>
      <c r="B41" s="89"/>
      <c r="C41" s="89"/>
      <c r="D41" s="8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60">
        <f>'Kops a'!C38:H38</f>
        <v>0</v>
      </c>
      <c r="D43" s="160"/>
      <c r="E43" s="160"/>
      <c r="F43" s="160"/>
      <c r="G43" s="160"/>
      <c r="H43" s="160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09" t="s">
        <v>15</v>
      </c>
      <c r="D44" s="109"/>
      <c r="E44" s="109"/>
      <c r="F44" s="109"/>
      <c r="G44" s="109"/>
      <c r="H44" s="10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8" t="s">
        <v>54</v>
      </c>
      <c r="B46" s="89"/>
      <c r="C46" s="93">
        <f>'Kops a'!C41</f>
        <v>0</v>
      </c>
      <c r="D46" s="5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4:H44"/>
    <mergeCell ref="C4:I4"/>
    <mergeCell ref="F12:K12"/>
    <mergeCell ref="J9:M9"/>
    <mergeCell ref="D8:L8"/>
    <mergeCell ref="A35:K35"/>
    <mergeCell ref="C38:H38"/>
    <mergeCell ref="C39:H39"/>
    <mergeCell ref="C43:H43"/>
  </mergeCells>
  <conditionalFormatting sqref="I14:J34 A14:G34">
    <cfRule type="cellIs" dxfId="95" priority="31" operator="equal">
      <formula>0</formula>
    </cfRule>
  </conditionalFormatting>
  <conditionalFormatting sqref="N9:O9 K14:P34 H14:H34">
    <cfRule type="cellIs" dxfId="94" priority="30" operator="equal">
      <formula>0</formula>
    </cfRule>
  </conditionalFormatting>
  <conditionalFormatting sqref="C2:I2">
    <cfRule type="cellIs" dxfId="93" priority="27" operator="equal">
      <formula>0</formula>
    </cfRule>
  </conditionalFormatting>
  <conditionalFormatting sqref="O10">
    <cfRule type="cellIs" dxfId="92" priority="26" operator="equal">
      <formula>"20__. gada __. _________"</formula>
    </cfRule>
  </conditionalFormatting>
  <conditionalFormatting sqref="L35:P35">
    <cfRule type="cellIs" dxfId="91" priority="20" operator="equal">
      <formula>0</formula>
    </cfRule>
  </conditionalFormatting>
  <conditionalFormatting sqref="C4:I4">
    <cfRule type="cellIs" dxfId="90" priority="19" operator="equal">
      <formula>0</formula>
    </cfRule>
  </conditionalFormatting>
  <conditionalFormatting sqref="D5:L8">
    <cfRule type="cellIs" dxfId="89" priority="16" operator="equal">
      <formula>0</formula>
    </cfRule>
  </conditionalFormatting>
  <conditionalFormatting sqref="P10">
    <cfRule type="cellIs" dxfId="88" priority="12" operator="equal">
      <formula>"20__. gada __. _________"</formula>
    </cfRule>
  </conditionalFormatting>
  <conditionalFormatting sqref="C43:H43">
    <cfRule type="cellIs" dxfId="87" priority="9" operator="equal">
      <formula>0</formula>
    </cfRule>
  </conditionalFormatting>
  <conditionalFormatting sqref="C38:H38">
    <cfRule type="cellIs" dxfId="86" priority="8" operator="equal">
      <formula>0</formula>
    </cfRule>
  </conditionalFormatting>
  <conditionalFormatting sqref="C43:H43 C46 C38:H38">
    <cfRule type="cellIs" dxfId="85" priority="7" operator="equal">
      <formula>0</formula>
    </cfRule>
  </conditionalFormatting>
  <conditionalFormatting sqref="D1">
    <cfRule type="cellIs" dxfId="84" priority="6" operator="equal">
      <formula>0</formula>
    </cfRule>
  </conditionalFormatting>
  <conditionalFormatting sqref="A9">
    <cfRule type="containsText" dxfId="83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5:K35">
    <cfRule type="containsText" dxfId="82" priority="1" operator="containsText" text="Tiešās izmaksas kopā, t. sk. darba devēja sociālais nodoklis __.__% ">
      <formula>NOT(ISERROR(SEARCH("Tiešās izmaksas kopā, t. sk. darba devēja sociālais nodoklis __.__% ",A35)))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0B610FE1-6F17-46AF-982B-27B20E80701D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0" operator="containsText" id="{F3EAEDA8-031E-4BF8-B71A-4A6D64C3BFE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125"/>
  <sheetViews>
    <sheetView topLeftCell="A97" workbookViewId="0">
      <selection activeCell="J17" sqref="J1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319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P113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A119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252</v>
      </c>
      <c r="D15" s="25" t="s">
        <v>95</v>
      </c>
      <c r="E15" s="103">
        <v>17</v>
      </c>
      <c r="F15" s="67"/>
      <c r="G15" s="64"/>
      <c r="H15" s="48">
        <f t="shared" ref="H15:H78" si="0">ROUND(F15*G15,2)</f>
        <v>0</v>
      </c>
      <c r="I15" s="64"/>
      <c r="J15" s="64"/>
      <c r="K15" s="49">
        <f t="shared" ref="K15:K72" si="1">SUM(H15:J15)</f>
        <v>0</v>
      </c>
      <c r="L15" s="50">
        <f t="shared" ref="L15:L72" si="2">ROUND(E15*F15,2)</f>
        <v>0</v>
      </c>
      <c r="M15" s="48">
        <f t="shared" ref="M15:M72" si="3">ROUND(H15*E15,2)</f>
        <v>0</v>
      </c>
      <c r="N15" s="48">
        <f t="shared" ref="N15:N72" si="4">ROUND(I15*E15,2)</f>
        <v>0</v>
      </c>
      <c r="O15" s="48">
        <f t="shared" ref="O15:O72" si="5">ROUND(J15*E15,2)</f>
        <v>0</v>
      </c>
      <c r="P15" s="49">
        <f t="shared" ref="P15:P72" si="6">SUM(M15:O15)</f>
        <v>0</v>
      </c>
    </row>
    <row r="16" spans="1:16" x14ac:dyDescent="0.2">
      <c r="A16" s="39">
        <v>2</v>
      </c>
      <c r="B16" s="40"/>
      <c r="C16" s="100" t="s">
        <v>253</v>
      </c>
      <c r="D16" s="25" t="s">
        <v>95</v>
      </c>
      <c r="E16" s="103">
        <v>16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9">
        <v>3</v>
      </c>
      <c r="B17" s="40"/>
      <c r="C17" s="100" t="s">
        <v>254</v>
      </c>
      <c r="D17" s="25" t="s">
        <v>95</v>
      </c>
      <c r="E17" s="103">
        <v>21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9">
        <v>4</v>
      </c>
      <c r="B18" s="40"/>
      <c r="C18" s="100" t="s">
        <v>255</v>
      </c>
      <c r="D18" s="25" t="s">
        <v>95</v>
      </c>
      <c r="E18" s="103">
        <v>28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9">
        <v>5</v>
      </c>
      <c r="B19" s="40"/>
      <c r="C19" s="100" t="s">
        <v>256</v>
      </c>
      <c r="D19" s="25" t="s">
        <v>61</v>
      </c>
      <c r="E19" s="103">
        <v>12.29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0.399999999999999" x14ac:dyDescent="0.2">
      <c r="A20" s="39">
        <v>6</v>
      </c>
      <c r="B20" s="40"/>
      <c r="C20" s="100" t="s">
        <v>257</v>
      </c>
      <c r="D20" s="25" t="s">
        <v>95</v>
      </c>
      <c r="E20" s="103">
        <v>28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9">
        <v>7</v>
      </c>
      <c r="B21" s="40"/>
      <c r="C21" s="100" t="s">
        <v>258</v>
      </c>
      <c r="D21" s="25" t="s">
        <v>87</v>
      </c>
      <c r="E21" s="103">
        <v>230.12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9">
        <v>8</v>
      </c>
      <c r="B22" s="40"/>
      <c r="C22" s="100" t="s">
        <v>259</v>
      </c>
      <c r="D22" s="25" t="s">
        <v>95</v>
      </c>
      <c r="E22" s="103">
        <v>1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9">
        <v>9</v>
      </c>
      <c r="B23" s="40"/>
      <c r="C23" s="100" t="s">
        <v>260</v>
      </c>
      <c r="D23" s="25" t="s">
        <v>95</v>
      </c>
      <c r="E23" s="103">
        <v>1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9">
        <v>10</v>
      </c>
      <c r="B24" s="40"/>
      <c r="C24" s="100" t="s">
        <v>261</v>
      </c>
      <c r="D24" s="25" t="s">
        <v>95</v>
      </c>
      <c r="E24" s="103">
        <v>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11</v>
      </c>
      <c r="B25" s="40"/>
      <c r="C25" s="100" t="s">
        <v>262</v>
      </c>
      <c r="D25" s="25" t="s">
        <v>95</v>
      </c>
      <c r="E25" s="103">
        <v>2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97">
        <v>2</v>
      </c>
      <c r="B26" s="98"/>
      <c r="C26" s="99" t="s">
        <v>263</v>
      </c>
      <c r="D26" s="25"/>
      <c r="E26" s="103"/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0.399999999999999" x14ac:dyDescent="0.2">
      <c r="A27" s="39">
        <v>1</v>
      </c>
      <c r="B27" s="40"/>
      <c r="C27" s="100" t="s">
        <v>264</v>
      </c>
      <c r="D27" s="25" t="s">
        <v>265</v>
      </c>
      <c r="E27" s="103">
        <f>SUM(E28:E28)</f>
        <v>24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0.399999999999999" x14ac:dyDescent="0.2">
      <c r="A28" s="39">
        <v>2</v>
      </c>
      <c r="B28" s="40"/>
      <c r="C28" s="101" t="s">
        <v>266</v>
      </c>
      <c r="D28" s="25" t="s">
        <v>265</v>
      </c>
      <c r="E28" s="103">
        <v>24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9">
        <v>3</v>
      </c>
      <c r="B29" s="40"/>
      <c r="C29" s="101" t="s">
        <v>267</v>
      </c>
      <c r="D29" s="25" t="s">
        <v>70</v>
      </c>
      <c r="E29" s="103">
        <v>1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9">
        <v>4</v>
      </c>
      <c r="B30" s="40"/>
      <c r="C30" s="101" t="s">
        <v>268</v>
      </c>
      <c r="D30" s="25" t="s">
        <v>70</v>
      </c>
      <c r="E30" s="103">
        <v>1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9">
        <v>5</v>
      </c>
      <c r="B31" s="40"/>
      <c r="C31" s="100" t="s">
        <v>269</v>
      </c>
      <c r="D31" s="25" t="s">
        <v>61</v>
      </c>
      <c r="E31" s="103">
        <v>13.82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9">
        <v>6</v>
      </c>
      <c r="B32" s="40"/>
      <c r="C32" s="101" t="s">
        <v>270</v>
      </c>
      <c r="D32" s="25" t="s">
        <v>61</v>
      </c>
      <c r="E32" s="103">
        <v>11.41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9">
        <v>7</v>
      </c>
      <c r="B33" s="40"/>
      <c r="C33" s="101" t="s">
        <v>271</v>
      </c>
      <c r="D33" s="25" t="s">
        <v>68</v>
      </c>
      <c r="E33" s="103">
        <f>E32*6</f>
        <v>68.459999999999994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9">
        <v>8</v>
      </c>
      <c r="B34" s="40"/>
      <c r="C34" s="101" t="s">
        <v>272</v>
      </c>
      <c r="D34" s="25" t="s">
        <v>68</v>
      </c>
      <c r="E34" s="103">
        <f>E31*1.1</f>
        <v>15.2</v>
      </c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0.399999999999999" x14ac:dyDescent="0.2">
      <c r="A35" s="39">
        <v>9</v>
      </c>
      <c r="B35" s="40"/>
      <c r="C35" s="101" t="s">
        <v>273</v>
      </c>
      <c r="D35" s="25" t="s">
        <v>70</v>
      </c>
      <c r="E35" s="103">
        <v>1</v>
      </c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0.399999999999999" x14ac:dyDescent="0.2">
      <c r="A36" s="39">
        <v>10</v>
      </c>
      <c r="B36" s="40"/>
      <c r="C36" s="101" t="s">
        <v>274</v>
      </c>
      <c r="D36" s="25" t="s">
        <v>77</v>
      </c>
      <c r="E36" s="103">
        <f>E31*0.25</f>
        <v>3.46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0.399999999999999" x14ac:dyDescent="0.2">
      <c r="A37" s="39">
        <v>11</v>
      </c>
      <c r="B37" s="40"/>
      <c r="C37" s="101" t="s">
        <v>275</v>
      </c>
      <c r="D37" s="25" t="s">
        <v>77</v>
      </c>
      <c r="E37" s="103">
        <f>E31*0.35</f>
        <v>4.84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97">
        <v>3</v>
      </c>
      <c r="B38" s="98"/>
      <c r="C38" s="99" t="s">
        <v>276</v>
      </c>
      <c r="D38" s="25"/>
      <c r="E38" s="103"/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0.399999999999999" x14ac:dyDescent="0.2">
      <c r="A39" s="39">
        <v>1</v>
      </c>
      <c r="B39" s="40"/>
      <c r="C39" s="100" t="s">
        <v>277</v>
      </c>
      <c r="D39" s="25" t="s">
        <v>265</v>
      </c>
      <c r="E39" s="103">
        <f>SUM(E40:E41)</f>
        <v>17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0.399999999999999" x14ac:dyDescent="0.2">
      <c r="A40" s="39">
        <v>2</v>
      </c>
      <c r="B40" s="40"/>
      <c r="C40" s="101" t="s">
        <v>278</v>
      </c>
      <c r="D40" s="25" t="s">
        <v>265</v>
      </c>
      <c r="E40" s="103">
        <v>13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0.399999999999999" x14ac:dyDescent="0.2">
      <c r="A41" s="39">
        <v>3</v>
      </c>
      <c r="B41" s="40"/>
      <c r="C41" s="101" t="s">
        <v>279</v>
      </c>
      <c r="D41" s="25" t="s">
        <v>265</v>
      </c>
      <c r="E41" s="103">
        <v>4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9">
        <v>4</v>
      </c>
      <c r="B42" s="40"/>
      <c r="C42" s="101" t="s">
        <v>267</v>
      </c>
      <c r="D42" s="25" t="s">
        <v>70</v>
      </c>
      <c r="E42" s="103">
        <v>1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9">
        <v>5</v>
      </c>
      <c r="B43" s="40"/>
      <c r="C43" s="101" t="s">
        <v>268</v>
      </c>
      <c r="D43" s="25" t="s">
        <v>70</v>
      </c>
      <c r="E43" s="103">
        <v>1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0.399999999999999" x14ac:dyDescent="0.2">
      <c r="A44" s="39">
        <v>6</v>
      </c>
      <c r="B44" s="40"/>
      <c r="C44" s="100" t="s">
        <v>280</v>
      </c>
      <c r="D44" s="25" t="s">
        <v>265</v>
      </c>
      <c r="E44" s="103">
        <f>SUM(E45:E45)</f>
        <v>16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0.399999999999999" x14ac:dyDescent="0.2">
      <c r="A45" s="39">
        <v>7</v>
      </c>
      <c r="B45" s="40"/>
      <c r="C45" s="101" t="s">
        <v>281</v>
      </c>
      <c r="D45" s="25" t="s">
        <v>265</v>
      </c>
      <c r="E45" s="103">
        <v>16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9">
        <v>8</v>
      </c>
      <c r="B46" s="40"/>
      <c r="C46" s="101" t="s">
        <v>267</v>
      </c>
      <c r="D46" s="25" t="s">
        <v>70</v>
      </c>
      <c r="E46" s="103">
        <v>1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9">
        <v>9</v>
      </c>
      <c r="B47" s="40"/>
      <c r="C47" s="101" t="s">
        <v>268</v>
      </c>
      <c r="D47" s="25" t="s">
        <v>70</v>
      </c>
      <c r="E47" s="103">
        <v>1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9">
        <v>10</v>
      </c>
      <c r="B48" s="40"/>
      <c r="C48" s="100" t="s">
        <v>282</v>
      </c>
      <c r="D48" s="25" t="s">
        <v>87</v>
      </c>
      <c r="E48" s="103">
        <v>39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9">
        <v>11</v>
      </c>
      <c r="B49" s="40"/>
      <c r="C49" s="101" t="s">
        <v>283</v>
      </c>
      <c r="D49" s="25" t="s">
        <v>87</v>
      </c>
      <c r="E49" s="103">
        <f>E48*1.05</f>
        <v>40.950000000000003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0.399999999999999" x14ac:dyDescent="0.2">
      <c r="A50" s="39">
        <v>12</v>
      </c>
      <c r="B50" s="40"/>
      <c r="C50" s="101" t="s">
        <v>284</v>
      </c>
      <c r="D50" s="25" t="s">
        <v>70</v>
      </c>
      <c r="E50" s="103">
        <v>1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9">
        <v>13</v>
      </c>
      <c r="B51" s="40"/>
      <c r="C51" s="100" t="s">
        <v>269</v>
      </c>
      <c r="D51" s="25" t="s">
        <v>61</v>
      </c>
      <c r="E51" s="103">
        <v>34.5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9">
        <v>14</v>
      </c>
      <c r="B52" s="40"/>
      <c r="C52" s="101" t="s">
        <v>270</v>
      </c>
      <c r="D52" s="25" t="s">
        <v>61</v>
      </c>
      <c r="E52" s="103">
        <v>31.13</v>
      </c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9">
        <v>15</v>
      </c>
      <c r="B53" s="40"/>
      <c r="C53" s="101" t="s">
        <v>285</v>
      </c>
      <c r="D53" s="25" t="s">
        <v>68</v>
      </c>
      <c r="E53" s="103">
        <f>E52*6</f>
        <v>186.78</v>
      </c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9">
        <v>16</v>
      </c>
      <c r="B54" s="40"/>
      <c r="C54" s="101" t="s">
        <v>286</v>
      </c>
      <c r="D54" s="25" t="s">
        <v>68</v>
      </c>
      <c r="E54" s="103">
        <f>E51*1.1</f>
        <v>37.950000000000003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0.399999999999999" x14ac:dyDescent="0.2">
      <c r="A55" s="39">
        <v>17</v>
      </c>
      <c r="B55" s="40"/>
      <c r="C55" s="101" t="s">
        <v>273</v>
      </c>
      <c r="D55" s="25" t="s">
        <v>70</v>
      </c>
      <c r="E55" s="103">
        <v>1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0.399999999999999" x14ac:dyDescent="0.2">
      <c r="A56" s="39">
        <v>18</v>
      </c>
      <c r="B56" s="40"/>
      <c r="C56" s="101" t="s">
        <v>274</v>
      </c>
      <c r="D56" s="25" t="s">
        <v>77</v>
      </c>
      <c r="E56" s="103">
        <f>E51*0.25</f>
        <v>8.6300000000000008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0.399999999999999" x14ac:dyDescent="0.2">
      <c r="A57" s="39">
        <v>19</v>
      </c>
      <c r="B57" s="40"/>
      <c r="C57" s="101" t="s">
        <v>275</v>
      </c>
      <c r="D57" s="25" t="s">
        <v>77</v>
      </c>
      <c r="E57" s="103">
        <f>E51*0.35</f>
        <v>12.08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97">
        <v>4</v>
      </c>
      <c r="B58" s="98"/>
      <c r="C58" s="99" t="s">
        <v>287</v>
      </c>
      <c r="D58" s="25"/>
      <c r="E58" s="103"/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0.399999999999999" x14ac:dyDescent="0.2">
      <c r="A59" s="39">
        <v>1</v>
      </c>
      <c r="B59" s="40"/>
      <c r="C59" s="100" t="s">
        <v>288</v>
      </c>
      <c r="D59" s="25" t="s">
        <v>120</v>
      </c>
      <c r="E59" s="103">
        <v>0.3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9">
        <v>2</v>
      </c>
      <c r="B60" s="40"/>
      <c r="C60" s="101" t="s">
        <v>289</v>
      </c>
      <c r="D60" s="25" t="s">
        <v>120</v>
      </c>
      <c r="E60" s="103">
        <f>E59*1.25</f>
        <v>0.38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9">
        <v>3</v>
      </c>
      <c r="B61" s="40"/>
      <c r="C61" s="101" t="s">
        <v>81</v>
      </c>
      <c r="D61" s="25" t="s">
        <v>70</v>
      </c>
      <c r="E61" s="103">
        <v>1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0.399999999999999" x14ac:dyDescent="0.2">
      <c r="A62" s="39">
        <v>4</v>
      </c>
      <c r="B62" s="40"/>
      <c r="C62" s="100" t="s">
        <v>290</v>
      </c>
      <c r="D62" s="25" t="s">
        <v>265</v>
      </c>
      <c r="E62" s="103">
        <f>SUM(E63:E65)</f>
        <v>31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0.399999999999999" x14ac:dyDescent="0.2">
      <c r="A63" s="39">
        <v>5</v>
      </c>
      <c r="B63" s="40"/>
      <c r="C63" s="101" t="s">
        <v>291</v>
      </c>
      <c r="D63" s="25" t="s">
        <v>265</v>
      </c>
      <c r="E63" s="103">
        <v>12</v>
      </c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0.399999999999999" x14ac:dyDescent="0.2">
      <c r="A64" s="39">
        <v>6</v>
      </c>
      <c r="B64" s="40"/>
      <c r="C64" s="101" t="s">
        <v>292</v>
      </c>
      <c r="D64" s="25" t="s">
        <v>265</v>
      </c>
      <c r="E64" s="103">
        <v>5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0.399999999999999" x14ac:dyDescent="0.2">
      <c r="A65" s="39">
        <v>7</v>
      </c>
      <c r="B65" s="40"/>
      <c r="C65" s="101" t="s">
        <v>293</v>
      </c>
      <c r="D65" s="25" t="s">
        <v>265</v>
      </c>
      <c r="E65" s="103">
        <v>14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9">
        <v>8</v>
      </c>
      <c r="B66" s="40"/>
      <c r="C66" s="101" t="s">
        <v>267</v>
      </c>
      <c r="D66" s="25" t="s">
        <v>70</v>
      </c>
      <c r="E66" s="103">
        <v>1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9">
        <v>9</v>
      </c>
      <c r="B67" s="40"/>
      <c r="C67" s="101" t="s">
        <v>268</v>
      </c>
      <c r="D67" s="25" t="s">
        <v>70</v>
      </c>
      <c r="E67" s="103">
        <v>1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9">
        <v>10</v>
      </c>
      <c r="B68" s="40"/>
      <c r="C68" s="100" t="s">
        <v>282</v>
      </c>
      <c r="D68" s="25" t="s">
        <v>87</v>
      </c>
      <c r="E68" s="103">
        <v>92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9">
        <v>11</v>
      </c>
      <c r="B69" s="40"/>
      <c r="C69" s="101" t="s">
        <v>283</v>
      </c>
      <c r="D69" s="25" t="s">
        <v>87</v>
      </c>
      <c r="E69" s="103">
        <f>E68*1.05</f>
        <v>96.6</v>
      </c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0.399999999999999" x14ac:dyDescent="0.2">
      <c r="A70" s="39">
        <v>12</v>
      </c>
      <c r="B70" s="40"/>
      <c r="C70" s="101" t="s">
        <v>284</v>
      </c>
      <c r="D70" s="25" t="s">
        <v>70</v>
      </c>
      <c r="E70" s="103">
        <v>1</v>
      </c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9">
        <v>13</v>
      </c>
      <c r="B71" s="40"/>
      <c r="C71" s="100" t="s">
        <v>294</v>
      </c>
      <c r="D71" s="25" t="s">
        <v>87</v>
      </c>
      <c r="E71" s="103">
        <v>178.9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9">
        <v>14</v>
      </c>
      <c r="B72" s="40"/>
      <c r="C72" s="101" t="s">
        <v>295</v>
      </c>
      <c r="D72" s="25" t="s">
        <v>87</v>
      </c>
      <c r="E72" s="103">
        <f>E71*1.05</f>
        <v>187.85</v>
      </c>
      <c r="F72" s="67"/>
      <c r="G72" s="64"/>
      <c r="H72" s="48">
        <f t="shared" si="0"/>
        <v>0</v>
      </c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9">
        <v>15</v>
      </c>
      <c r="B73" s="40"/>
      <c r="C73" s="101" t="s">
        <v>296</v>
      </c>
      <c r="D73" s="25" t="s">
        <v>70</v>
      </c>
      <c r="E73" s="103">
        <v>1</v>
      </c>
      <c r="F73" s="67"/>
      <c r="G73" s="64"/>
      <c r="H73" s="48">
        <f t="shared" si="0"/>
        <v>0</v>
      </c>
      <c r="I73" s="64"/>
      <c r="J73" s="64"/>
      <c r="K73" s="49">
        <f t="shared" ref="K73:K112" si="7">SUM(H73:J73)</f>
        <v>0</v>
      </c>
      <c r="L73" s="50">
        <f t="shared" ref="L73:L112" si="8">ROUND(E73*F73,2)</f>
        <v>0</v>
      </c>
      <c r="M73" s="48">
        <f t="shared" ref="M73:M112" si="9">ROUND(H73*E73,2)</f>
        <v>0</v>
      </c>
      <c r="N73" s="48">
        <f t="shared" ref="N73:N112" si="10">ROUND(I73*E73,2)</f>
        <v>0</v>
      </c>
      <c r="O73" s="48">
        <f t="shared" ref="O73:O112" si="11">ROUND(J73*E73,2)</f>
        <v>0</v>
      </c>
      <c r="P73" s="49">
        <f t="shared" ref="P73:P112" si="12">SUM(M73:O73)</f>
        <v>0</v>
      </c>
    </row>
    <row r="74" spans="1:16" x14ac:dyDescent="0.2">
      <c r="A74" s="97">
        <v>5</v>
      </c>
      <c r="B74" s="98"/>
      <c r="C74" s="99" t="s">
        <v>297</v>
      </c>
      <c r="D74" s="25"/>
      <c r="E74" s="103"/>
      <c r="F74" s="67"/>
      <c r="G74" s="64"/>
      <c r="H74" s="48">
        <f t="shared" si="0"/>
        <v>0</v>
      </c>
      <c r="I74" s="64"/>
      <c r="J74" s="64"/>
      <c r="K74" s="49">
        <f t="shared" si="7"/>
        <v>0</v>
      </c>
      <c r="L74" s="50">
        <f t="shared" si="8"/>
        <v>0</v>
      </c>
      <c r="M74" s="48">
        <f t="shared" si="9"/>
        <v>0</v>
      </c>
      <c r="N74" s="48">
        <f t="shared" si="10"/>
        <v>0</v>
      </c>
      <c r="O74" s="48">
        <f t="shared" si="11"/>
        <v>0</v>
      </c>
      <c r="P74" s="49">
        <f t="shared" si="12"/>
        <v>0</v>
      </c>
    </row>
    <row r="75" spans="1:16" ht="20.399999999999999" x14ac:dyDescent="0.2">
      <c r="A75" s="39">
        <v>1</v>
      </c>
      <c r="B75" s="40"/>
      <c r="C75" s="100" t="s">
        <v>298</v>
      </c>
      <c r="D75" s="25" t="s">
        <v>95</v>
      </c>
      <c r="E75" s="103">
        <f>SUM(E76:E76)</f>
        <v>1</v>
      </c>
      <c r="F75" s="67"/>
      <c r="G75" s="64"/>
      <c r="H75" s="48">
        <f t="shared" si="0"/>
        <v>0</v>
      </c>
      <c r="I75" s="64"/>
      <c r="J75" s="64"/>
      <c r="K75" s="49">
        <f t="shared" si="7"/>
        <v>0</v>
      </c>
      <c r="L75" s="50">
        <f t="shared" si="8"/>
        <v>0</v>
      </c>
      <c r="M75" s="48">
        <f t="shared" si="9"/>
        <v>0</v>
      </c>
      <c r="N75" s="48">
        <f t="shared" si="10"/>
        <v>0</v>
      </c>
      <c r="O75" s="48">
        <f t="shared" si="11"/>
        <v>0</v>
      </c>
      <c r="P75" s="49">
        <f t="shared" si="12"/>
        <v>0</v>
      </c>
    </row>
    <row r="76" spans="1:16" ht="20.399999999999999" x14ac:dyDescent="0.2">
      <c r="A76" s="39">
        <v>2</v>
      </c>
      <c r="B76" s="40"/>
      <c r="C76" s="101" t="s">
        <v>299</v>
      </c>
      <c r="D76" s="25" t="s">
        <v>95</v>
      </c>
      <c r="E76" s="103">
        <v>1</v>
      </c>
      <c r="F76" s="67"/>
      <c r="G76" s="64"/>
      <c r="H76" s="48">
        <f t="shared" si="0"/>
        <v>0</v>
      </c>
      <c r="I76" s="64"/>
      <c r="J76" s="64"/>
      <c r="K76" s="49">
        <f t="shared" si="7"/>
        <v>0</v>
      </c>
      <c r="L76" s="50">
        <f t="shared" si="8"/>
        <v>0</v>
      </c>
      <c r="M76" s="48">
        <f t="shared" si="9"/>
        <v>0</v>
      </c>
      <c r="N76" s="48">
        <f t="shared" si="10"/>
        <v>0</v>
      </c>
      <c r="O76" s="48">
        <f t="shared" si="11"/>
        <v>0</v>
      </c>
      <c r="P76" s="49">
        <f t="shared" si="12"/>
        <v>0</v>
      </c>
    </row>
    <row r="77" spans="1:16" x14ac:dyDescent="0.2">
      <c r="A77" s="39">
        <v>3</v>
      </c>
      <c r="B77" s="40"/>
      <c r="C77" s="101" t="s">
        <v>300</v>
      </c>
      <c r="D77" s="25" t="s">
        <v>70</v>
      </c>
      <c r="E77" s="103">
        <f>E75</f>
        <v>1</v>
      </c>
      <c r="F77" s="67"/>
      <c r="G77" s="64"/>
      <c r="H77" s="48">
        <f t="shared" si="0"/>
        <v>0</v>
      </c>
      <c r="I77" s="64"/>
      <c r="J77" s="64"/>
      <c r="K77" s="49">
        <f t="shared" si="7"/>
        <v>0</v>
      </c>
      <c r="L77" s="50">
        <f t="shared" si="8"/>
        <v>0</v>
      </c>
      <c r="M77" s="48">
        <f t="shared" si="9"/>
        <v>0</v>
      </c>
      <c r="N77" s="48">
        <f t="shared" si="10"/>
        <v>0</v>
      </c>
      <c r="O77" s="48">
        <f t="shared" si="11"/>
        <v>0</v>
      </c>
      <c r="P77" s="49">
        <f t="shared" si="12"/>
        <v>0</v>
      </c>
    </row>
    <row r="78" spans="1:16" x14ac:dyDescent="0.2">
      <c r="A78" s="39">
        <v>4</v>
      </c>
      <c r="B78" s="40"/>
      <c r="C78" s="101" t="s">
        <v>301</v>
      </c>
      <c r="D78" s="25" t="s">
        <v>95</v>
      </c>
      <c r="E78" s="103">
        <f>E75</f>
        <v>1</v>
      </c>
      <c r="F78" s="67"/>
      <c r="G78" s="64"/>
      <c r="H78" s="48">
        <f t="shared" si="0"/>
        <v>0</v>
      </c>
      <c r="I78" s="64"/>
      <c r="J78" s="64"/>
      <c r="K78" s="49">
        <f t="shared" si="7"/>
        <v>0</v>
      </c>
      <c r="L78" s="50">
        <f t="shared" si="8"/>
        <v>0</v>
      </c>
      <c r="M78" s="48">
        <f t="shared" si="9"/>
        <v>0</v>
      </c>
      <c r="N78" s="48">
        <f t="shared" si="10"/>
        <v>0</v>
      </c>
      <c r="O78" s="48">
        <f t="shared" si="11"/>
        <v>0</v>
      </c>
      <c r="P78" s="49">
        <f t="shared" si="12"/>
        <v>0</v>
      </c>
    </row>
    <row r="79" spans="1:16" x14ac:dyDescent="0.2">
      <c r="A79" s="39">
        <v>5</v>
      </c>
      <c r="B79" s="40"/>
      <c r="C79" s="101" t="s">
        <v>302</v>
      </c>
      <c r="D79" s="25" t="s">
        <v>70</v>
      </c>
      <c r="E79" s="103">
        <f>E75</f>
        <v>1</v>
      </c>
      <c r="F79" s="67"/>
      <c r="G79" s="64"/>
      <c r="H79" s="48">
        <f t="shared" ref="H79:H110" si="13">ROUND(F79*G79,2)</f>
        <v>0</v>
      </c>
      <c r="I79" s="64"/>
      <c r="J79" s="64"/>
      <c r="K79" s="49">
        <f t="shared" si="7"/>
        <v>0</v>
      </c>
      <c r="L79" s="50">
        <f t="shared" si="8"/>
        <v>0</v>
      </c>
      <c r="M79" s="48">
        <f t="shared" si="9"/>
        <v>0</v>
      </c>
      <c r="N79" s="48">
        <f t="shared" si="10"/>
        <v>0</v>
      </c>
      <c r="O79" s="48">
        <f t="shared" si="11"/>
        <v>0</v>
      </c>
      <c r="P79" s="49">
        <f t="shared" si="12"/>
        <v>0</v>
      </c>
    </row>
    <row r="80" spans="1:16" x14ac:dyDescent="0.2">
      <c r="A80" s="39">
        <v>6</v>
      </c>
      <c r="B80" s="40"/>
      <c r="C80" s="101" t="s">
        <v>89</v>
      </c>
      <c r="D80" s="25" t="s">
        <v>70</v>
      </c>
      <c r="E80" s="103">
        <f>E75</f>
        <v>1</v>
      </c>
      <c r="F80" s="67"/>
      <c r="G80" s="64"/>
      <c r="H80" s="48">
        <f t="shared" si="13"/>
        <v>0</v>
      </c>
      <c r="I80" s="64"/>
      <c r="J80" s="64"/>
      <c r="K80" s="49">
        <f t="shared" si="7"/>
        <v>0</v>
      </c>
      <c r="L80" s="50">
        <f t="shared" si="8"/>
        <v>0</v>
      </c>
      <c r="M80" s="48">
        <f t="shared" si="9"/>
        <v>0</v>
      </c>
      <c r="N80" s="48">
        <f t="shared" si="10"/>
        <v>0</v>
      </c>
      <c r="O80" s="48">
        <f t="shared" si="11"/>
        <v>0</v>
      </c>
      <c r="P80" s="49">
        <f t="shared" si="12"/>
        <v>0</v>
      </c>
    </row>
    <row r="81" spans="1:16" ht="20.399999999999999" x14ac:dyDescent="0.2">
      <c r="A81" s="39">
        <v>7</v>
      </c>
      <c r="B81" s="40"/>
      <c r="C81" s="100" t="s">
        <v>303</v>
      </c>
      <c r="D81" s="25" t="s">
        <v>70</v>
      </c>
      <c r="E81" s="103">
        <v>2</v>
      </c>
      <c r="F81" s="67"/>
      <c r="G81" s="64"/>
      <c r="H81" s="48">
        <f t="shared" si="13"/>
        <v>0</v>
      </c>
      <c r="I81" s="64"/>
      <c r="J81" s="64"/>
      <c r="K81" s="49">
        <f t="shared" si="7"/>
        <v>0</v>
      </c>
      <c r="L81" s="50">
        <f t="shared" si="8"/>
        <v>0</v>
      </c>
      <c r="M81" s="48">
        <f t="shared" si="9"/>
        <v>0</v>
      </c>
      <c r="N81" s="48">
        <f t="shared" si="10"/>
        <v>0</v>
      </c>
      <c r="O81" s="48">
        <f t="shared" si="11"/>
        <v>0</v>
      </c>
      <c r="P81" s="49">
        <f t="shared" si="12"/>
        <v>0</v>
      </c>
    </row>
    <row r="82" spans="1:16" ht="20.399999999999999" x14ac:dyDescent="0.2">
      <c r="A82" s="39">
        <v>8</v>
      </c>
      <c r="B82" s="40"/>
      <c r="C82" s="101" t="s">
        <v>304</v>
      </c>
      <c r="D82" s="25" t="s">
        <v>70</v>
      </c>
      <c r="E82" s="103">
        <v>2</v>
      </c>
      <c r="F82" s="67"/>
      <c r="G82" s="64"/>
      <c r="H82" s="48">
        <f t="shared" si="13"/>
        <v>0</v>
      </c>
      <c r="I82" s="64"/>
      <c r="J82" s="64"/>
      <c r="K82" s="49">
        <f t="shared" si="7"/>
        <v>0</v>
      </c>
      <c r="L82" s="50">
        <f t="shared" si="8"/>
        <v>0</v>
      </c>
      <c r="M82" s="48">
        <f t="shared" si="9"/>
        <v>0</v>
      </c>
      <c r="N82" s="48">
        <f t="shared" si="10"/>
        <v>0</v>
      </c>
      <c r="O82" s="48">
        <f t="shared" si="11"/>
        <v>0</v>
      </c>
      <c r="P82" s="49">
        <f t="shared" si="12"/>
        <v>0</v>
      </c>
    </row>
    <row r="83" spans="1:16" x14ac:dyDescent="0.2">
      <c r="A83" s="39">
        <v>9</v>
      </c>
      <c r="B83" s="40"/>
      <c r="C83" s="101" t="s">
        <v>305</v>
      </c>
      <c r="D83" s="25" t="s">
        <v>265</v>
      </c>
      <c r="E83" s="103">
        <v>35</v>
      </c>
      <c r="F83" s="67"/>
      <c r="G83" s="64"/>
      <c r="H83" s="48">
        <f t="shared" si="13"/>
        <v>0</v>
      </c>
      <c r="I83" s="64"/>
      <c r="J83" s="64"/>
      <c r="K83" s="49">
        <f t="shared" si="7"/>
        <v>0</v>
      </c>
      <c r="L83" s="50">
        <f t="shared" si="8"/>
        <v>0</v>
      </c>
      <c r="M83" s="48">
        <f t="shared" si="9"/>
        <v>0</v>
      </c>
      <c r="N83" s="48">
        <f t="shared" si="10"/>
        <v>0</v>
      </c>
      <c r="O83" s="48">
        <f t="shared" si="11"/>
        <v>0</v>
      </c>
      <c r="P83" s="49">
        <f t="shared" si="12"/>
        <v>0</v>
      </c>
    </row>
    <row r="84" spans="1:16" x14ac:dyDescent="0.2">
      <c r="A84" s="39">
        <v>10</v>
      </c>
      <c r="B84" s="40"/>
      <c r="C84" s="101" t="s">
        <v>306</v>
      </c>
      <c r="D84" s="25" t="s">
        <v>70</v>
      </c>
      <c r="E84" s="103">
        <f>E81</f>
        <v>2</v>
      </c>
      <c r="F84" s="67"/>
      <c r="G84" s="64"/>
      <c r="H84" s="48">
        <f t="shared" si="13"/>
        <v>0</v>
      </c>
      <c r="I84" s="64"/>
      <c r="J84" s="64"/>
      <c r="K84" s="49">
        <f t="shared" si="7"/>
        <v>0</v>
      </c>
      <c r="L84" s="50">
        <f t="shared" si="8"/>
        <v>0</v>
      </c>
      <c r="M84" s="48">
        <f t="shared" si="9"/>
        <v>0</v>
      </c>
      <c r="N84" s="48">
        <f t="shared" si="10"/>
        <v>0</v>
      </c>
      <c r="O84" s="48">
        <f t="shared" si="11"/>
        <v>0</v>
      </c>
      <c r="P84" s="49">
        <f t="shared" si="12"/>
        <v>0</v>
      </c>
    </row>
    <row r="85" spans="1:16" ht="30.6" x14ac:dyDescent="0.2">
      <c r="A85" s="39">
        <v>11</v>
      </c>
      <c r="B85" s="40"/>
      <c r="C85" s="100" t="s">
        <v>307</v>
      </c>
      <c r="D85" s="25" t="s">
        <v>95</v>
      </c>
      <c r="E85" s="103">
        <f>SUM(E86:E87)</f>
        <v>2</v>
      </c>
      <c r="F85" s="67"/>
      <c r="G85" s="64"/>
      <c r="H85" s="48">
        <f t="shared" si="13"/>
        <v>0</v>
      </c>
      <c r="I85" s="64"/>
      <c r="J85" s="64"/>
      <c r="K85" s="49">
        <f t="shared" si="7"/>
        <v>0</v>
      </c>
      <c r="L85" s="50">
        <f t="shared" si="8"/>
        <v>0</v>
      </c>
      <c r="M85" s="48">
        <f t="shared" si="9"/>
        <v>0</v>
      </c>
      <c r="N85" s="48">
        <f t="shared" si="10"/>
        <v>0</v>
      </c>
      <c r="O85" s="48">
        <f t="shared" si="11"/>
        <v>0</v>
      </c>
      <c r="P85" s="49">
        <f t="shared" si="12"/>
        <v>0</v>
      </c>
    </row>
    <row r="86" spans="1:16" ht="20.399999999999999" x14ac:dyDescent="0.2">
      <c r="A86" s="39">
        <v>12</v>
      </c>
      <c r="B86" s="40"/>
      <c r="C86" s="101" t="s">
        <v>308</v>
      </c>
      <c r="D86" s="25" t="s">
        <v>95</v>
      </c>
      <c r="E86" s="103">
        <v>1</v>
      </c>
      <c r="F86" s="67"/>
      <c r="G86" s="64"/>
      <c r="H86" s="48">
        <f t="shared" si="13"/>
        <v>0</v>
      </c>
      <c r="I86" s="64"/>
      <c r="J86" s="64"/>
      <c r="K86" s="49">
        <f t="shared" si="7"/>
        <v>0</v>
      </c>
      <c r="L86" s="50">
        <f t="shared" si="8"/>
        <v>0</v>
      </c>
      <c r="M86" s="48">
        <f t="shared" si="9"/>
        <v>0</v>
      </c>
      <c r="N86" s="48">
        <f t="shared" si="10"/>
        <v>0</v>
      </c>
      <c r="O86" s="48">
        <f t="shared" si="11"/>
        <v>0</v>
      </c>
      <c r="P86" s="49">
        <f t="shared" si="12"/>
        <v>0</v>
      </c>
    </row>
    <row r="87" spans="1:16" ht="20.399999999999999" x14ac:dyDescent="0.2">
      <c r="A87" s="39">
        <v>13</v>
      </c>
      <c r="B87" s="40"/>
      <c r="C87" s="101" t="s">
        <v>309</v>
      </c>
      <c r="D87" s="25" t="s">
        <v>95</v>
      </c>
      <c r="E87" s="103">
        <v>1</v>
      </c>
      <c r="F87" s="67"/>
      <c r="G87" s="64"/>
      <c r="H87" s="48">
        <f t="shared" si="13"/>
        <v>0</v>
      </c>
      <c r="I87" s="64"/>
      <c r="J87" s="64"/>
      <c r="K87" s="49">
        <f t="shared" si="7"/>
        <v>0</v>
      </c>
      <c r="L87" s="50">
        <f t="shared" si="8"/>
        <v>0</v>
      </c>
      <c r="M87" s="48">
        <f t="shared" si="9"/>
        <v>0</v>
      </c>
      <c r="N87" s="48">
        <f t="shared" si="10"/>
        <v>0</v>
      </c>
      <c r="O87" s="48">
        <f t="shared" si="11"/>
        <v>0</v>
      </c>
      <c r="P87" s="49">
        <f t="shared" si="12"/>
        <v>0</v>
      </c>
    </row>
    <row r="88" spans="1:16" x14ac:dyDescent="0.2">
      <c r="A88" s="39">
        <v>14</v>
      </c>
      <c r="B88" s="40"/>
      <c r="C88" s="101" t="s">
        <v>300</v>
      </c>
      <c r="D88" s="25" t="s">
        <v>70</v>
      </c>
      <c r="E88" s="103">
        <f>E85</f>
        <v>2</v>
      </c>
      <c r="F88" s="67"/>
      <c r="G88" s="64"/>
      <c r="H88" s="48">
        <f t="shared" si="13"/>
        <v>0</v>
      </c>
      <c r="I88" s="64"/>
      <c r="J88" s="64"/>
      <c r="K88" s="49">
        <f t="shared" si="7"/>
        <v>0</v>
      </c>
      <c r="L88" s="50">
        <f t="shared" si="8"/>
        <v>0</v>
      </c>
      <c r="M88" s="48">
        <f t="shared" si="9"/>
        <v>0</v>
      </c>
      <c r="N88" s="48">
        <f t="shared" si="10"/>
        <v>0</v>
      </c>
      <c r="O88" s="48">
        <f t="shared" si="11"/>
        <v>0</v>
      </c>
      <c r="P88" s="49">
        <f t="shared" si="12"/>
        <v>0</v>
      </c>
    </row>
    <row r="89" spans="1:16" x14ac:dyDescent="0.2">
      <c r="A89" s="39">
        <v>15</v>
      </c>
      <c r="B89" s="40"/>
      <c r="C89" s="101" t="s">
        <v>301</v>
      </c>
      <c r="D89" s="25" t="s">
        <v>95</v>
      </c>
      <c r="E89" s="103">
        <f>E85</f>
        <v>2</v>
      </c>
      <c r="F89" s="67"/>
      <c r="G89" s="64"/>
      <c r="H89" s="48">
        <f t="shared" si="13"/>
        <v>0</v>
      </c>
      <c r="I89" s="64"/>
      <c r="J89" s="64"/>
      <c r="K89" s="49">
        <f t="shared" si="7"/>
        <v>0</v>
      </c>
      <c r="L89" s="50">
        <f t="shared" si="8"/>
        <v>0</v>
      </c>
      <c r="M89" s="48">
        <f t="shared" si="9"/>
        <v>0</v>
      </c>
      <c r="N89" s="48">
        <f t="shared" si="10"/>
        <v>0</v>
      </c>
      <c r="O89" s="48">
        <f t="shared" si="11"/>
        <v>0</v>
      </c>
      <c r="P89" s="49">
        <f t="shared" si="12"/>
        <v>0</v>
      </c>
    </row>
    <row r="90" spans="1:16" x14ac:dyDescent="0.2">
      <c r="A90" s="39">
        <v>16</v>
      </c>
      <c r="B90" s="40"/>
      <c r="C90" s="101" t="s">
        <v>302</v>
      </c>
      <c r="D90" s="25" t="s">
        <v>70</v>
      </c>
      <c r="E90" s="103">
        <f>E85</f>
        <v>2</v>
      </c>
      <c r="F90" s="67"/>
      <c r="G90" s="64"/>
      <c r="H90" s="48">
        <f t="shared" si="13"/>
        <v>0</v>
      </c>
      <c r="I90" s="64"/>
      <c r="J90" s="64"/>
      <c r="K90" s="49">
        <f t="shared" si="7"/>
        <v>0</v>
      </c>
      <c r="L90" s="50">
        <f t="shared" si="8"/>
        <v>0</v>
      </c>
      <c r="M90" s="48">
        <f t="shared" si="9"/>
        <v>0</v>
      </c>
      <c r="N90" s="48">
        <f t="shared" si="10"/>
        <v>0</v>
      </c>
      <c r="O90" s="48">
        <f t="shared" si="11"/>
        <v>0</v>
      </c>
      <c r="P90" s="49">
        <f t="shared" si="12"/>
        <v>0</v>
      </c>
    </row>
    <row r="91" spans="1:16" x14ac:dyDescent="0.2">
      <c r="A91" s="39">
        <v>17</v>
      </c>
      <c r="B91" s="40"/>
      <c r="C91" s="101" t="s">
        <v>89</v>
      </c>
      <c r="D91" s="25" t="s">
        <v>70</v>
      </c>
      <c r="E91" s="103">
        <f>E85</f>
        <v>2</v>
      </c>
      <c r="F91" s="67"/>
      <c r="G91" s="64"/>
      <c r="H91" s="48">
        <f t="shared" si="13"/>
        <v>0</v>
      </c>
      <c r="I91" s="64"/>
      <c r="J91" s="64"/>
      <c r="K91" s="49">
        <f t="shared" si="7"/>
        <v>0</v>
      </c>
      <c r="L91" s="50">
        <f t="shared" si="8"/>
        <v>0</v>
      </c>
      <c r="M91" s="48">
        <f t="shared" si="9"/>
        <v>0</v>
      </c>
      <c r="N91" s="48">
        <f t="shared" si="10"/>
        <v>0</v>
      </c>
      <c r="O91" s="48">
        <f t="shared" si="11"/>
        <v>0</v>
      </c>
      <c r="P91" s="49">
        <f t="shared" si="12"/>
        <v>0</v>
      </c>
    </row>
    <row r="92" spans="1:16" ht="20.399999999999999" x14ac:dyDescent="0.2">
      <c r="A92" s="39">
        <v>18</v>
      </c>
      <c r="B92" s="40"/>
      <c r="C92" s="100" t="s">
        <v>310</v>
      </c>
      <c r="D92" s="25" t="s">
        <v>95</v>
      </c>
      <c r="E92" s="103">
        <f>SUM(E93:E93)</f>
        <v>1</v>
      </c>
      <c r="F92" s="67"/>
      <c r="G92" s="64"/>
      <c r="H92" s="48">
        <f t="shared" si="13"/>
        <v>0</v>
      </c>
      <c r="I92" s="64"/>
      <c r="J92" s="64"/>
      <c r="K92" s="49">
        <f t="shared" si="7"/>
        <v>0</v>
      </c>
      <c r="L92" s="50">
        <f t="shared" si="8"/>
        <v>0</v>
      </c>
      <c r="M92" s="48">
        <f t="shared" si="9"/>
        <v>0</v>
      </c>
      <c r="N92" s="48">
        <f t="shared" si="10"/>
        <v>0</v>
      </c>
      <c r="O92" s="48">
        <f t="shared" si="11"/>
        <v>0</v>
      </c>
      <c r="P92" s="49">
        <f t="shared" si="12"/>
        <v>0</v>
      </c>
    </row>
    <row r="93" spans="1:16" ht="20.399999999999999" x14ac:dyDescent="0.2">
      <c r="A93" s="39">
        <v>19</v>
      </c>
      <c r="B93" s="40"/>
      <c r="C93" s="101" t="s">
        <v>311</v>
      </c>
      <c r="D93" s="25" t="s">
        <v>95</v>
      </c>
      <c r="E93" s="103">
        <v>1</v>
      </c>
      <c r="F93" s="67"/>
      <c r="G93" s="64"/>
      <c r="H93" s="48">
        <f t="shared" si="13"/>
        <v>0</v>
      </c>
      <c r="I93" s="64"/>
      <c r="J93" s="64"/>
      <c r="K93" s="49">
        <f t="shared" si="7"/>
        <v>0</v>
      </c>
      <c r="L93" s="50">
        <f t="shared" si="8"/>
        <v>0</v>
      </c>
      <c r="M93" s="48">
        <f t="shared" si="9"/>
        <v>0</v>
      </c>
      <c r="N93" s="48">
        <f t="shared" si="10"/>
        <v>0</v>
      </c>
      <c r="O93" s="48">
        <f t="shared" si="11"/>
        <v>0</v>
      </c>
      <c r="P93" s="49">
        <f t="shared" si="12"/>
        <v>0</v>
      </c>
    </row>
    <row r="94" spans="1:16" x14ac:dyDescent="0.2">
      <c r="A94" s="39">
        <v>20</v>
      </c>
      <c r="B94" s="40"/>
      <c r="C94" s="101" t="s">
        <v>300</v>
      </c>
      <c r="D94" s="25" t="s">
        <v>70</v>
      </c>
      <c r="E94" s="103">
        <f>E92</f>
        <v>1</v>
      </c>
      <c r="F94" s="67"/>
      <c r="G94" s="64"/>
      <c r="H94" s="48">
        <f t="shared" si="13"/>
        <v>0</v>
      </c>
      <c r="I94" s="64"/>
      <c r="J94" s="64"/>
      <c r="K94" s="49">
        <f t="shared" si="7"/>
        <v>0</v>
      </c>
      <c r="L94" s="50">
        <f t="shared" si="8"/>
        <v>0</v>
      </c>
      <c r="M94" s="48">
        <f t="shared" si="9"/>
        <v>0</v>
      </c>
      <c r="N94" s="48">
        <f t="shared" si="10"/>
        <v>0</v>
      </c>
      <c r="O94" s="48">
        <f t="shared" si="11"/>
        <v>0</v>
      </c>
      <c r="P94" s="49">
        <f t="shared" si="12"/>
        <v>0</v>
      </c>
    </row>
    <row r="95" spans="1:16" x14ac:dyDescent="0.2">
      <c r="A95" s="39">
        <v>21</v>
      </c>
      <c r="B95" s="40"/>
      <c r="C95" s="101" t="s">
        <v>301</v>
      </c>
      <c r="D95" s="25" t="s">
        <v>95</v>
      </c>
      <c r="E95" s="103">
        <f>E92</f>
        <v>1</v>
      </c>
      <c r="F95" s="67"/>
      <c r="G95" s="64"/>
      <c r="H95" s="48">
        <f t="shared" si="13"/>
        <v>0</v>
      </c>
      <c r="I95" s="64"/>
      <c r="J95" s="64"/>
      <c r="K95" s="49">
        <f t="shared" si="7"/>
        <v>0</v>
      </c>
      <c r="L95" s="50">
        <f t="shared" si="8"/>
        <v>0</v>
      </c>
      <c r="M95" s="48">
        <f t="shared" si="9"/>
        <v>0</v>
      </c>
      <c r="N95" s="48">
        <f t="shared" si="10"/>
        <v>0</v>
      </c>
      <c r="O95" s="48">
        <f t="shared" si="11"/>
        <v>0</v>
      </c>
      <c r="P95" s="49">
        <f t="shared" si="12"/>
        <v>0</v>
      </c>
    </row>
    <row r="96" spans="1:16" x14ac:dyDescent="0.2">
      <c r="A96" s="39">
        <v>22</v>
      </c>
      <c r="B96" s="40"/>
      <c r="C96" s="101" t="s">
        <v>302</v>
      </c>
      <c r="D96" s="25" t="s">
        <v>70</v>
      </c>
      <c r="E96" s="103">
        <f>E92</f>
        <v>1</v>
      </c>
      <c r="F96" s="67"/>
      <c r="G96" s="64"/>
      <c r="H96" s="48">
        <f t="shared" si="13"/>
        <v>0</v>
      </c>
      <c r="I96" s="64"/>
      <c r="J96" s="64"/>
      <c r="K96" s="49">
        <f t="shared" si="7"/>
        <v>0</v>
      </c>
      <c r="L96" s="50">
        <f t="shared" si="8"/>
        <v>0</v>
      </c>
      <c r="M96" s="48">
        <f t="shared" si="9"/>
        <v>0</v>
      </c>
      <c r="N96" s="48">
        <f t="shared" si="10"/>
        <v>0</v>
      </c>
      <c r="O96" s="48">
        <f t="shared" si="11"/>
        <v>0</v>
      </c>
      <c r="P96" s="49">
        <f t="shared" si="12"/>
        <v>0</v>
      </c>
    </row>
    <row r="97" spans="1:16" x14ac:dyDescent="0.2">
      <c r="A97" s="39">
        <v>23</v>
      </c>
      <c r="B97" s="40"/>
      <c r="C97" s="101" t="s">
        <v>89</v>
      </c>
      <c r="D97" s="25" t="s">
        <v>70</v>
      </c>
      <c r="E97" s="103">
        <f>E92</f>
        <v>1</v>
      </c>
      <c r="F97" s="67"/>
      <c r="G97" s="64"/>
      <c r="H97" s="48">
        <f t="shared" si="13"/>
        <v>0</v>
      </c>
      <c r="I97" s="64"/>
      <c r="J97" s="64"/>
      <c r="K97" s="49">
        <f t="shared" si="7"/>
        <v>0</v>
      </c>
      <c r="L97" s="50">
        <f t="shared" si="8"/>
        <v>0</v>
      </c>
      <c r="M97" s="48">
        <f t="shared" si="9"/>
        <v>0</v>
      </c>
      <c r="N97" s="48">
        <f t="shared" si="10"/>
        <v>0</v>
      </c>
      <c r="O97" s="48">
        <f t="shared" si="11"/>
        <v>0</v>
      </c>
      <c r="P97" s="49">
        <f t="shared" si="12"/>
        <v>0</v>
      </c>
    </row>
    <row r="98" spans="1:16" ht="20.399999999999999" x14ac:dyDescent="0.2">
      <c r="A98" s="39">
        <v>24</v>
      </c>
      <c r="B98" s="40"/>
      <c r="C98" s="100" t="s">
        <v>312</v>
      </c>
      <c r="D98" s="25" t="s">
        <v>95</v>
      </c>
      <c r="E98" s="103">
        <f>E99</f>
        <v>1</v>
      </c>
      <c r="F98" s="67"/>
      <c r="G98" s="64"/>
      <c r="H98" s="48">
        <f t="shared" si="13"/>
        <v>0</v>
      </c>
      <c r="I98" s="64"/>
      <c r="J98" s="64"/>
      <c r="K98" s="49">
        <f t="shared" si="7"/>
        <v>0</v>
      </c>
      <c r="L98" s="50">
        <f t="shared" si="8"/>
        <v>0</v>
      </c>
      <c r="M98" s="48">
        <f t="shared" si="9"/>
        <v>0</v>
      </c>
      <c r="N98" s="48">
        <f t="shared" si="10"/>
        <v>0</v>
      </c>
      <c r="O98" s="48">
        <f t="shared" si="11"/>
        <v>0</v>
      </c>
      <c r="P98" s="49">
        <f t="shared" si="12"/>
        <v>0</v>
      </c>
    </row>
    <row r="99" spans="1:16" ht="20.399999999999999" x14ac:dyDescent="0.2">
      <c r="A99" s="39">
        <v>25</v>
      </c>
      <c r="B99" s="40"/>
      <c r="C99" s="101" t="s">
        <v>313</v>
      </c>
      <c r="D99" s="25" t="s">
        <v>95</v>
      </c>
      <c r="E99" s="103">
        <v>1</v>
      </c>
      <c r="F99" s="67"/>
      <c r="G99" s="64"/>
      <c r="H99" s="48">
        <f t="shared" si="13"/>
        <v>0</v>
      </c>
      <c r="I99" s="64"/>
      <c r="J99" s="64"/>
      <c r="K99" s="49">
        <f t="shared" si="7"/>
        <v>0</v>
      </c>
      <c r="L99" s="50">
        <f t="shared" si="8"/>
        <v>0</v>
      </c>
      <c r="M99" s="48">
        <f t="shared" si="9"/>
        <v>0</v>
      </c>
      <c r="N99" s="48">
        <f t="shared" si="10"/>
        <v>0</v>
      </c>
      <c r="O99" s="48">
        <f t="shared" si="11"/>
        <v>0</v>
      </c>
      <c r="P99" s="49">
        <f t="shared" si="12"/>
        <v>0</v>
      </c>
    </row>
    <row r="100" spans="1:16" x14ac:dyDescent="0.2">
      <c r="A100" s="39">
        <v>26</v>
      </c>
      <c r="B100" s="40"/>
      <c r="C100" s="101" t="s">
        <v>300</v>
      </c>
      <c r="D100" s="25" t="s">
        <v>70</v>
      </c>
      <c r="E100" s="103">
        <f>E98</f>
        <v>1</v>
      </c>
      <c r="F100" s="67"/>
      <c r="G100" s="64"/>
      <c r="H100" s="48">
        <f t="shared" si="13"/>
        <v>0</v>
      </c>
      <c r="I100" s="64"/>
      <c r="J100" s="64"/>
      <c r="K100" s="49">
        <f t="shared" si="7"/>
        <v>0</v>
      </c>
      <c r="L100" s="50">
        <f t="shared" si="8"/>
        <v>0</v>
      </c>
      <c r="M100" s="48">
        <f t="shared" si="9"/>
        <v>0</v>
      </c>
      <c r="N100" s="48">
        <f t="shared" si="10"/>
        <v>0</v>
      </c>
      <c r="O100" s="48">
        <f t="shared" si="11"/>
        <v>0</v>
      </c>
      <c r="P100" s="49">
        <f t="shared" si="12"/>
        <v>0</v>
      </c>
    </row>
    <row r="101" spans="1:16" x14ac:dyDescent="0.2">
      <c r="A101" s="39">
        <v>27</v>
      </c>
      <c r="B101" s="40"/>
      <c r="C101" s="101" t="s">
        <v>301</v>
      </c>
      <c r="D101" s="25" t="s">
        <v>95</v>
      </c>
      <c r="E101" s="103">
        <f>E98</f>
        <v>1</v>
      </c>
      <c r="F101" s="67"/>
      <c r="G101" s="64"/>
      <c r="H101" s="48">
        <f t="shared" si="13"/>
        <v>0</v>
      </c>
      <c r="I101" s="64"/>
      <c r="J101" s="64"/>
      <c r="K101" s="49">
        <f t="shared" si="7"/>
        <v>0</v>
      </c>
      <c r="L101" s="50">
        <f t="shared" si="8"/>
        <v>0</v>
      </c>
      <c r="M101" s="48">
        <f t="shared" si="9"/>
        <v>0</v>
      </c>
      <c r="N101" s="48">
        <f t="shared" si="10"/>
        <v>0</v>
      </c>
      <c r="O101" s="48">
        <f t="shared" si="11"/>
        <v>0</v>
      </c>
      <c r="P101" s="49">
        <f t="shared" si="12"/>
        <v>0</v>
      </c>
    </row>
    <row r="102" spans="1:16" x14ac:dyDescent="0.2">
      <c r="A102" s="39">
        <v>28</v>
      </c>
      <c r="B102" s="40"/>
      <c r="C102" s="101" t="s">
        <v>302</v>
      </c>
      <c r="D102" s="25" t="s">
        <v>70</v>
      </c>
      <c r="E102" s="103">
        <f>E98</f>
        <v>1</v>
      </c>
      <c r="F102" s="67"/>
      <c r="G102" s="64"/>
      <c r="H102" s="48">
        <f t="shared" si="13"/>
        <v>0</v>
      </c>
      <c r="I102" s="64"/>
      <c r="J102" s="64"/>
      <c r="K102" s="49">
        <f t="shared" si="7"/>
        <v>0</v>
      </c>
      <c r="L102" s="50">
        <f t="shared" si="8"/>
        <v>0</v>
      </c>
      <c r="M102" s="48">
        <f t="shared" si="9"/>
        <v>0</v>
      </c>
      <c r="N102" s="48">
        <f t="shared" si="10"/>
        <v>0</v>
      </c>
      <c r="O102" s="48">
        <f t="shared" si="11"/>
        <v>0</v>
      </c>
      <c r="P102" s="49">
        <f t="shared" si="12"/>
        <v>0</v>
      </c>
    </row>
    <row r="103" spans="1:16" x14ac:dyDescent="0.2">
      <c r="A103" s="39">
        <v>29</v>
      </c>
      <c r="B103" s="40"/>
      <c r="C103" s="101" t="s">
        <v>89</v>
      </c>
      <c r="D103" s="25" t="s">
        <v>70</v>
      </c>
      <c r="E103" s="103">
        <f>E98</f>
        <v>1</v>
      </c>
      <c r="F103" s="67"/>
      <c r="G103" s="64"/>
      <c r="H103" s="48">
        <f t="shared" si="13"/>
        <v>0</v>
      </c>
      <c r="I103" s="64"/>
      <c r="J103" s="64"/>
      <c r="K103" s="49">
        <f t="shared" si="7"/>
        <v>0</v>
      </c>
      <c r="L103" s="50">
        <f t="shared" si="8"/>
        <v>0</v>
      </c>
      <c r="M103" s="48">
        <f t="shared" si="9"/>
        <v>0</v>
      </c>
      <c r="N103" s="48">
        <f t="shared" si="10"/>
        <v>0</v>
      </c>
      <c r="O103" s="48">
        <f t="shared" si="11"/>
        <v>0</v>
      </c>
      <c r="P103" s="49">
        <f t="shared" si="12"/>
        <v>0</v>
      </c>
    </row>
    <row r="104" spans="1:16" ht="20.399999999999999" x14ac:dyDescent="0.2">
      <c r="A104" s="39">
        <v>30</v>
      </c>
      <c r="B104" s="40"/>
      <c r="C104" s="100" t="s">
        <v>314</v>
      </c>
      <c r="D104" s="25" t="s">
        <v>95</v>
      </c>
      <c r="E104" s="103">
        <v>2</v>
      </c>
      <c r="F104" s="67"/>
      <c r="G104" s="64"/>
      <c r="H104" s="48">
        <f t="shared" si="13"/>
        <v>0</v>
      </c>
      <c r="I104" s="64"/>
      <c r="J104" s="64"/>
      <c r="K104" s="49">
        <f t="shared" si="7"/>
        <v>0</v>
      </c>
      <c r="L104" s="50">
        <f t="shared" si="8"/>
        <v>0</v>
      </c>
      <c r="M104" s="48">
        <f t="shared" si="9"/>
        <v>0</v>
      </c>
      <c r="N104" s="48">
        <f t="shared" si="10"/>
        <v>0</v>
      </c>
      <c r="O104" s="48">
        <f t="shared" si="11"/>
        <v>0</v>
      </c>
      <c r="P104" s="49">
        <f t="shared" si="12"/>
        <v>0</v>
      </c>
    </row>
    <row r="105" spans="1:16" x14ac:dyDescent="0.2">
      <c r="A105" s="97">
        <v>6</v>
      </c>
      <c r="B105" s="98"/>
      <c r="C105" s="99" t="s">
        <v>152</v>
      </c>
      <c r="D105" s="25"/>
      <c r="E105" s="103"/>
      <c r="F105" s="67"/>
      <c r="G105" s="64"/>
      <c r="H105" s="48">
        <f t="shared" si="13"/>
        <v>0</v>
      </c>
      <c r="I105" s="64"/>
      <c r="J105" s="64"/>
      <c r="K105" s="49">
        <f t="shared" si="7"/>
        <v>0</v>
      </c>
      <c r="L105" s="50">
        <f t="shared" si="8"/>
        <v>0</v>
      </c>
      <c r="M105" s="48">
        <f t="shared" si="9"/>
        <v>0</v>
      </c>
      <c r="N105" s="48">
        <f t="shared" si="10"/>
        <v>0</v>
      </c>
      <c r="O105" s="48">
        <f t="shared" si="11"/>
        <v>0</v>
      </c>
      <c r="P105" s="49">
        <f t="shared" si="12"/>
        <v>0</v>
      </c>
    </row>
    <row r="106" spans="1:16" ht="30.6" x14ac:dyDescent="0.2">
      <c r="A106" s="39">
        <v>1</v>
      </c>
      <c r="B106" s="40"/>
      <c r="C106" s="100" t="s">
        <v>315</v>
      </c>
      <c r="D106" s="25" t="s">
        <v>87</v>
      </c>
      <c r="E106" s="103">
        <v>831.6</v>
      </c>
      <c r="F106" s="67"/>
      <c r="G106" s="64"/>
      <c r="H106" s="48">
        <f t="shared" si="13"/>
        <v>0</v>
      </c>
      <c r="I106" s="64"/>
      <c r="J106" s="64"/>
      <c r="K106" s="49">
        <f t="shared" si="7"/>
        <v>0</v>
      </c>
      <c r="L106" s="50">
        <f t="shared" si="8"/>
        <v>0</v>
      </c>
      <c r="M106" s="48">
        <f t="shared" si="9"/>
        <v>0</v>
      </c>
      <c r="N106" s="48">
        <f t="shared" si="10"/>
        <v>0</v>
      </c>
      <c r="O106" s="48">
        <f t="shared" si="11"/>
        <v>0</v>
      </c>
      <c r="P106" s="49">
        <f t="shared" si="12"/>
        <v>0</v>
      </c>
    </row>
    <row r="107" spans="1:16" x14ac:dyDescent="0.2">
      <c r="A107" s="39">
        <v>2</v>
      </c>
      <c r="B107" s="40"/>
      <c r="C107" s="101" t="s">
        <v>316</v>
      </c>
      <c r="D107" s="25" t="s">
        <v>87</v>
      </c>
      <c r="E107" s="103">
        <f>415.8*1.15</f>
        <v>478.17</v>
      </c>
      <c r="F107" s="67"/>
      <c r="G107" s="64"/>
      <c r="H107" s="48">
        <f t="shared" si="13"/>
        <v>0</v>
      </c>
      <c r="I107" s="64"/>
      <c r="J107" s="64"/>
      <c r="K107" s="49">
        <f t="shared" si="7"/>
        <v>0</v>
      </c>
      <c r="L107" s="50">
        <f t="shared" si="8"/>
        <v>0</v>
      </c>
      <c r="M107" s="48">
        <f t="shared" si="9"/>
        <v>0</v>
      </c>
      <c r="N107" s="48">
        <f t="shared" si="10"/>
        <v>0</v>
      </c>
      <c r="O107" s="48">
        <f t="shared" si="11"/>
        <v>0</v>
      </c>
      <c r="P107" s="49">
        <f t="shared" si="12"/>
        <v>0</v>
      </c>
    </row>
    <row r="108" spans="1:16" x14ac:dyDescent="0.2">
      <c r="A108" s="39">
        <v>3</v>
      </c>
      <c r="B108" s="40"/>
      <c r="C108" s="101" t="s">
        <v>317</v>
      </c>
      <c r="D108" s="25" t="s">
        <v>87</v>
      </c>
      <c r="E108" s="103">
        <f>E107</f>
        <v>478.17</v>
      </c>
      <c r="F108" s="67"/>
      <c r="G108" s="64"/>
      <c r="H108" s="48">
        <f t="shared" si="13"/>
        <v>0</v>
      </c>
      <c r="I108" s="64"/>
      <c r="J108" s="64"/>
      <c r="K108" s="49">
        <f t="shared" si="7"/>
        <v>0</v>
      </c>
      <c r="L108" s="50">
        <f t="shared" si="8"/>
        <v>0</v>
      </c>
      <c r="M108" s="48">
        <f t="shared" si="9"/>
        <v>0</v>
      </c>
      <c r="N108" s="48">
        <f t="shared" si="10"/>
        <v>0</v>
      </c>
      <c r="O108" s="48">
        <f t="shared" si="11"/>
        <v>0</v>
      </c>
      <c r="P108" s="49">
        <f t="shared" si="12"/>
        <v>0</v>
      </c>
    </row>
    <row r="109" spans="1:16" x14ac:dyDescent="0.2">
      <c r="A109" s="39">
        <v>4</v>
      </c>
      <c r="B109" s="40"/>
      <c r="C109" s="101" t="s">
        <v>89</v>
      </c>
      <c r="D109" s="25" t="s">
        <v>70</v>
      </c>
      <c r="E109" s="103">
        <v>1</v>
      </c>
      <c r="F109" s="67"/>
      <c r="G109" s="64"/>
      <c r="H109" s="48">
        <f t="shared" si="13"/>
        <v>0</v>
      </c>
      <c r="I109" s="64"/>
      <c r="J109" s="64"/>
      <c r="K109" s="49">
        <f t="shared" si="7"/>
        <v>0</v>
      </c>
      <c r="L109" s="50">
        <f t="shared" si="8"/>
        <v>0</v>
      </c>
      <c r="M109" s="48">
        <f t="shared" si="9"/>
        <v>0</v>
      </c>
      <c r="N109" s="48">
        <f t="shared" si="10"/>
        <v>0</v>
      </c>
      <c r="O109" s="48">
        <f t="shared" si="11"/>
        <v>0</v>
      </c>
      <c r="P109" s="49">
        <f t="shared" si="12"/>
        <v>0</v>
      </c>
    </row>
    <row r="110" spans="1:16" ht="20.399999999999999" x14ac:dyDescent="0.2">
      <c r="A110" s="39">
        <v>5</v>
      </c>
      <c r="B110" s="40"/>
      <c r="C110" s="100" t="s">
        <v>318</v>
      </c>
      <c r="D110" s="25" t="s">
        <v>87</v>
      </c>
      <c r="E110" s="103">
        <v>390.5</v>
      </c>
      <c r="F110" s="67"/>
      <c r="G110" s="64"/>
      <c r="H110" s="48">
        <f t="shared" si="13"/>
        <v>0</v>
      </c>
      <c r="I110" s="64"/>
      <c r="J110" s="64"/>
      <c r="K110" s="49">
        <f t="shared" si="7"/>
        <v>0</v>
      </c>
      <c r="L110" s="50">
        <f t="shared" si="8"/>
        <v>0</v>
      </c>
      <c r="M110" s="48">
        <f t="shared" si="9"/>
        <v>0</v>
      </c>
      <c r="N110" s="48">
        <f t="shared" si="10"/>
        <v>0</v>
      </c>
      <c r="O110" s="48">
        <f t="shared" si="11"/>
        <v>0</v>
      </c>
      <c r="P110" s="49">
        <f t="shared" si="12"/>
        <v>0</v>
      </c>
    </row>
    <row r="111" spans="1:16" x14ac:dyDescent="0.2">
      <c r="A111" s="39">
        <v>6</v>
      </c>
      <c r="B111" s="40"/>
      <c r="C111" s="101" t="s">
        <v>317</v>
      </c>
      <c r="D111" s="25" t="s">
        <v>87</v>
      </c>
      <c r="E111" s="103">
        <f>E110*1.15</f>
        <v>449.08</v>
      </c>
      <c r="F111" s="67"/>
      <c r="G111" s="64"/>
      <c r="H111" s="48"/>
      <c r="I111" s="64"/>
      <c r="J111" s="64"/>
      <c r="K111" s="49">
        <f t="shared" si="7"/>
        <v>0</v>
      </c>
      <c r="L111" s="50">
        <f t="shared" si="8"/>
        <v>0</v>
      </c>
      <c r="M111" s="48">
        <f t="shared" si="9"/>
        <v>0</v>
      </c>
      <c r="N111" s="48">
        <f t="shared" si="10"/>
        <v>0</v>
      </c>
      <c r="O111" s="48">
        <f t="shared" si="11"/>
        <v>0</v>
      </c>
      <c r="P111" s="49">
        <f t="shared" si="12"/>
        <v>0</v>
      </c>
    </row>
    <row r="112" spans="1:16" ht="10.8" thickBot="1" x14ac:dyDescent="0.25">
      <c r="A112" s="39">
        <v>7</v>
      </c>
      <c r="B112" s="40"/>
      <c r="C112" s="101" t="s">
        <v>89</v>
      </c>
      <c r="D112" s="25" t="s">
        <v>70</v>
      </c>
      <c r="E112" s="103">
        <v>1</v>
      </c>
      <c r="F112" s="67"/>
      <c r="G112" s="64"/>
      <c r="H112" s="48"/>
      <c r="I112" s="64"/>
      <c r="J112" s="64"/>
      <c r="K112" s="49">
        <f t="shared" si="7"/>
        <v>0</v>
      </c>
      <c r="L112" s="50">
        <f t="shared" si="8"/>
        <v>0</v>
      </c>
      <c r="M112" s="48">
        <f t="shared" si="9"/>
        <v>0</v>
      </c>
      <c r="N112" s="48">
        <f t="shared" si="10"/>
        <v>0</v>
      </c>
      <c r="O112" s="48">
        <f t="shared" si="11"/>
        <v>0</v>
      </c>
      <c r="P112" s="49">
        <f t="shared" si="12"/>
        <v>0</v>
      </c>
    </row>
    <row r="113" spans="1:16" ht="12" customHeight="1" thickBot="1" x14ac:dyDescent="0.25">
      <c r="A113" s="161" t="s">
        <v>108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3"/>
      <c r="L113" s="68">
        <f>SUM(L14:L112)</f>
        <v>0</v>
      </c>
      <c r="M113" s="69">
        <f>SUM(M14:M112)</f>
        <v>0</v>
      </c>
      <c r="N113" s="69">
        <f>SUM(N14:N112)</f>
        <v>0</v>
      </c>
      <c r="O113" s="69">
        <f>SUM(O14:O112)</f>
        <v>0</v>
      </c>
      <c r="P113" s="70">
        <f>SUM(P14:P112)</f>
        <v>0</v>
      </c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14</v>
      </c>
      <c r="B116" s="17"/>
      <c r="C116" s="160">
        <f>'Kops a'!C33:H33</f>
        <v>0</v>
      </c>
      <c r="D116" s="160"/>
      <c r="E116" s="160"/>
      <c r="F116" s="160"/>
      <c r="G116" s="160"/>
      <c r="H116" s="160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09" t="s">
        <v>15</v>
      </c>
      <c r="D117" s="109"/>
      <c r="E117" s="109"/>
      <c r="F117" s="109"/>
      <c r="G117" s="109"/>
      <c r="H117" s="109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88" t="str">
        <f>'Kops a'!A36</f>
        <v>Tāme sastādīta</v>
      </c>
      <c r="B119" s="89"/>
      <c r="C119" s="89"/>
      <c r="D119" s="89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" t="s">
        <v>37</v>
      </c>
      <c r="B121" s="17"/>
      <c r="C121" s="160">
        <f>'Kops a'!C38:H38</f>
        <v>0</v>
      </c>
      <c r="D121" s="160"/>
      <c r="E121" s="160"/>
      <c r="F121" s="160"/>
      <c r="G121" s="160"/>
      <c r="H121" s="160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09" t="s">
        <v>15</v>
      </c>
      <c r="D122" s="109"/>
      <c r="E122" s="109"/>
      <c r="F122" s="109"/>
      <c r="G122" s="109"/>
      <c r="H122" s="109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88" t="s">
        <v>54</v>
      </c>
      <c r="B124" s="89"/>
      <c r="C124" s="93">
        <f>'Kops a'!C41</f>
        <v>0</v>
      </c>
      <c r="D124" s="5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22:H122"/>
    <mergeCell ref="C4:I4"/>
    <mergeCell ref="F12:K12"/>
    <mergeCell ref="J9:M9"/>
    <mergeCell ref="D8:L8"/>
    <mergeCell ref="A113:K113"/>
    <mergeCell ref="C116:H116"/>
    <mergeCell ref="C117:H117"/>
    <mergeCell ref="C121:H121"/>
  </mergeCells>
  <conditionalFormatting sqref="I14:J112 A14:G112">
    <cfRule type="cellIs" dxfId="79" priority="33" operator="equal">
      <formula>0</formula>
    </cfRule>
  </conditionalFormatting>
  <conditionalFormatting sqref="N9:O9 K14:P112 H14:H112">
    <cfRule type="cellIs" dxfId="78" priority="32" operator="equal">
      <formula>0</formula>
    </cfRule>
  </conditionalFormatting>
  <conditionalFormatting sqref="C2:I2">
    <cfRule type="cellIs" dxfId="77" priority="29" operator="equal">
      <formula>0</formula>
    </cfRule>
  </conditionalFormatting>
  <conditionalFormatting sqref="O10">
    <cfRule type="cellIs" dxfId="76" priority="28" operator="equal">
      <formula>"20__. gada __. _________"</formula>
    </cfRule>
  </conditionalFormatting>
  <conditionalFormatting sqref="L113:P113">
    <cfRule type="cellIs" dxfId="75" priority="22" operator="equal">
      <formula>0</formula>
    </cfRule>
  </conditionalFormatting>
  <conditionalFormatting sqref="C4:I4">
    <cfRule type="cellIs" dxfId="74" priority="21" operator="equal">
      <formula>0</formula>
    </cfRule>
  </conditionalFormatting>
  <conditionalFormatting sqref="D5:L8">
    <cfRule type="cellIs" dxfId="73" priority="18" operator="equal">
      <formula>0</formula>
    </cfRule>
  </conditionalFormatting>
  <conditionalFormatting sqref="C121:H121">
    <cfRule type="cellIs" dxfId="72" priority="11" operator="equal">
      <formula>0</formula>
    </cfRule>
  </conditionalFormatting>
  <conditionalFormatting sqref="C116:H116">
    <cfRule type="cellIs" dxfId="71" priority="10" operator="equal">
      <formula>0</formula>
    </cfRule>
  </conditionalFormatting>
  <conditionalFormatting sqref="P10">
    <cfRule type="cellIs" dxfId="70" priority="14" operator="equal">
      <formula>"20__. gada __. _________"</formula>
    </cfRule>
  </conditionalFormatting>
  <conditionalFormatting sqref="C121:H121 C124 C116:H116">
    <cfRule type="cellIs" dxfId="69" priority="9" operator="equal">
      <formula>0</formula>
    </cfRule>
  </conditionalFormatting>
  <conditionalFormatting sqref="D1">
    <cfRule type="cellIs" dxfId="68" priority="8" operator="equal">
      <formula>0</formula>
    </cfRule>
  </conditionalFormatting>
  <conditionalFormatting sqref="A9">
    <cfRule type="containsText" dxfId="67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13:K113">
    <cfRule type="containsText" dxfId="66" priority="1" operator="containsText" text="Tiešās izmaksas kopā, t. sk. darba devēja sociālais nodoklis __.__% ">
      <formula>NOT(ISERROR(SEARCH("Tiešās izmaksas kopā, t. sk. darba devēja sociālais nodoklis __.__% ",A113)))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______________",A119)))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J22" sqref="J22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320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ht="24.9" customHeight="1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P27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A33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321</v>
      </c>
      <c r="D15" s="25" t="s">
        <v>61</v>
      </c>
      <c r="E15" s="103">
        <v>113.52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6" si="1">SUM(H15:J15)</f>
        <v>0</v>
      </c>
      <c r="L15" s="50">
        <f t="shared" ref="L15:L26" si="2">ROUND(E15*F15,2)</f>
        <v>0</v>
      </c>
      <c r="M15" s="48">
        <f t="shared" ref="M15:M26" si="3">ROUND(H15*E15,2)</f>
        <v>0</v>
      </c>
      <c r="N15" s="48">
        <f t="shared" ref="N15:N26" si="4">ROUND(I15*E15,2)</f>
        <v>0</v>
      </c>
      <c r="O15" s="48">
        <f t="shared" ref="O15:O26" si="5">ROUND(J15*E15,2)</f>
        <v>0</v>
      </c>
      <c r="P15" s="49">
        <f t="shared" ref="P15:P26" si="6">SUM(M15:O15)</f>
        <v>0</v>
      </c>
    </row>
    <row r="16" spans="1:16" x14ac:dyDescent="0.2">
      <c r="A16" s="39">
        <v>2</v>
      </c>
      <c r="B16" s="40"/>
      <c r="C16" s="100" t="s">
        <v>322</v>
      </c>
      <c r="D16" s="25" t="s">
        <v>61</v>
      </c>
      <c r="E16" s="103">
        <v>879.82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7">
        <v>2</v>
      </c>
      <c r="B17" s="98"/>
      <c r="C17" s="99" t="s">
        <v>323</v>
      </c>
      <c r="D17" s="25"/>
      <c r="E17" s="103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9">
        <v>1</v>
      </c>
      <c r="B18" s="40"/>
      <c r="C18" s="100" t="s">
        <v>324</v>
      </c>
      <c r="D18" s="25" t="s">
        <v>61</v>
      </c>
      <c r="E18" s="103">
        <f>E16</f>
        <v>879.82</v>
      </c>
      <c r="F18" s="67"/>
      <c r="G18" s="64"/>
      <c r="H18" s="48">
        <f t="shared" ref="H18:H26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0.399999999999999" x14ac:dyDescent="0.2">
      <c r="A19" s="39">
        <v>2</v>
      </c>
      <c r="B19" s="40"/>
      <c r="C19" s="101" t="s">
        <v>325</v>
      </c>
      <c r="D19" s="25" t="s">
        <v>68</v>
      </c>
      <c r="E19" s="103">
        <f>E18*3.5</f>
        <v>3079.37</v>
      </c>
      <c r="F19" s="67"/>
      <c r="G19" s="64"/>
      <c r="H19" s="48"/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9">
        <v>3</v>
      </c>
      <c r="B20" s="40"/>
      <c r="C20" s="101" t="s">
        <v>326</v>
      </c>
      <c r="D20" s="25" t="s">
        <v>68</v>
      </c>
      <c r="E20" s="103">
        <f>E18*1.1</f>
        <v>967.8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9">
        <v>4</v>
      </c>
      <c r="B21" s="40"/>
      <c r="C21" s="101" t="s">
        <v>89</v>
      </c>
      <c r="D21" s="25" t="s">
        <v>70</v>
      </c>
      <c r="E21" s="103">
        <v>1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0.399999999999999" x14ac:dyDescent="0.2">
      <c r="A22" s="39">
        <v>5</v>
      </c>
      <c r="B22" s="40"/>
      <c r="C22" s="101" t="s">
        <v>274</v>
      </c>
      <c r="D22" s="25" t="s">
        <v>77</v>
      </c>
      <c r="E22" s="103">
        <f>E18*0.25</f>
        <v>219.96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0.399999999999999" x14ac:dyDescent="0.2">
      <c r="A23" s="39">
        <v>6</v>
      </c>
      <c r="B23" s="40"/>
      <c r="C23" s="101" t="s">
        <v>275</v>
      </c>
      <c r="D23" s="25" t="s">
        <v>77</v>
      </c>
      <c r="E23" s="103">
        <f>E18*0.35</f>
        <v>307.94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0.399999999999999" x14ac:dyDescent="0.2">
      <c r="A24" s="39">
        <v>7</v>
      </c>
      <c r="B24" s="40"/>
      <c r="C24" s="100" t="s">
        <v>327</v>
      </c>
      <c r="D24" s="25" t="s">
        <v>70</v>
      </c>
      <c r="E24" s="103">
        <v>1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9">
        <v>8</v>
      </c>
      <c r="B25" s="40"/>
      <c r="C25" s="100" t="s">
        <v>328</v>
      </c>
      <c r="D25" s="25" t="s">
        <v>70</v>
      </c>
      <c r="E25" s="103">
        <v>1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1.2" thickBot="1" x14ac:dyDescent="0.25">
      <c r="A26" s="39">
        <v>9</v>
      </c>
      <c r="B26" s="40"/>
      <c r="C26" s="100" t="s">
        <v>329</v>
      </c>
      <c r="D26" s="25" t="s">
        <v>61</v>
      </c>
      <c r="E26" s="103">
        <v>192.82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2" customHeight="1" thickBot="1" x14ac:dyDescent="0.25">
      <c r="A27" s="161" t="s">
        <v>108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3"/>
      <c r="L27" s="68">
        <f>SUM(L14:L26)</f>
        <v>0</v>
      </c>
      <c r="M27" s="69">
        <f>SUM(M14:M26)</f>
        <v>0</v>
      </c>
      <c r="N27" s="69">
        <f>SUM(N14:N26)</f>
        <v>0</v>
      </c>
      <c r="O27" s="69">
        <f>SUM(O14:O26)</f>
        <v>0</v>
      </c>
      <c r="P27" s="70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60">
        <f>'Kops a'!C33:H33</f>
        <v>0</v>
      </c>
      <c r="D30" s="160"/>
      <c r="E30" s="160"/>
      <c r="F30" s="160"/>
      <c r="G30" s="160"/>
      <c r="H30" s="160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9" t="s">
        <v>15</v>
      </c>
      <c r="D31" s="109"/>
      <c r="E31" s="109"/>
      <c r="F31" s="109"/>
      <c r="G31" s="109"/>
      <c r="H31" s="109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8" t="str">
        <f>'Kops a'!A36</f>
        <v>Tāme sastādīta</v>
      </c>
      <c r="B33" s="89"/>
      <c r="C33" s="89"/>
      <c r="D33" s="8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60">
        <f>'Kops a'!C38:H38</f>
        <v>0</v>
      </c>
      <c r="D35" s="160"/>
      <c r="E35" s="160"/>
      <c r="F35" s="160"/>
      <c r="G35" s="160"/>
      <c r="H35" s="160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9" t="s">
        <v>15</v>
      </c>
      <c r="D36" s="109"/>
      <c r="E36" s="109"/>
      <c r="F36" s="109"/>
      <c r="G36" s="109"/>
      <c r="H36" s="109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8" t="s">
        <v>54</v>
      </c>
      <c r="B38" s="89"/>
      <c r="C38" s="93">
        <f>'Kops a'!C41</f>
        <v>0</v>
      </c>
      <c r="D38" s="5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63" priority="32" operator="equal">
      <formula>0</formula>
    </cfRule>
  </conditionalFormatting>
  <conditionalFormatting sqref="N9:O9 K14:P26 H14:H26">
    <cfRule type="cellIs" dxfId="62" priority="31" operator="equal">
      <formula>0</formula>
    </cfRule>
  </conditionalFormatting>
  <conditionalFormatting sqref="C2:I2">
    <cfRule type="cellIs" dxfId="61" priority="28" operator="equal">
      <formula>0</formula>
    </cfRule>
  </conditionalFormatting>
  <conditionalFormatting sqref="O10">
    <cfRule type="cellIs" dxfId="60" priority="27" operator="equal">
      <formula>"20__. gada __. _________"</formula>
    </cfRule>
  </conditionalFormatting>
  <conditionalFormatting sqref="L27:P27">
    <cfRule type="cellIs" dxfId="59" priority="21" operator="equal">
      <formula>0</formula>
    </cfRule>
  </conditionalFormatting>
  <conditionalFormatting sqref="C4:I4">
    <cfRule type="cellIs" dxfId="58" priority="20" operator="equal">
      <formula>0</formula>
    </cfRule>
  </conditionalFormatting>
  <conditionalFormatting sqref="D5:L8">
    <cfRule type="cellIs" dxfId="57" priority="16" operator="equal">
      <formula>0</formula>
    </cfRule>
  </conditionalFormatting>
  <conditionalFormatting sqref="P10">
    <cfRule type="cellIs" dxfId="56" priority="12" operator="equal">
      <formula>"20__. gada __. _________"</formula>
    </cfRule>
  </conditionalFormatting>
  <conditionalFormatting sqref="C35:H35">
    <cfRule type="cellIs" dxfId="55" priority="9" operator="equal">
      <formula>0</formula>
    </cfRule>
  </conditionalFormatting>
  <conditionalFormatting sqref="C30:H30">
    <cfRule type="cellIs" dxfId="54" priority="8" operator="equal">
      <formula>0</formula>
    </cfRule>
  </conditionalFormatting>
  <conditionalFormatting sqref="C35:H35 C38 C30:H30">
    <cfRule type="cellIs" dxfId="53" priority="7" operator="equal">
      <formula>0</formula>
    </cfRule>
  </conditionalFormatting>
  <conditionalFormatting sqref="D1">
    <cfRule type="cellIs" dxfId="52" priority="6" operator="equal">
      <formula>0</formula>
    </cfRule>
  </conditionalFormatting>
  <conditionalFormatting sqref="A9">
    <cfRule type="containsText" dxfId="51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50" priority="1" operator="containsText" text="Tiešās izmaksas kopā, t. sk. darba devēja sociālais nodoklis __.__% ">
      <formula>NOT(ISERROR(SEARCH("Tiešās izmaksas kopā, t. sk. darba devēja sociālais nodoklis __.__% ",A27)))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0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32"/>
  <sheetViews>
    <sheetView workbookViewId="0">
      <selection activeCell="J17" sqref="J1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8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7"/>
      <c r="O1" s="28"/>
      <c r="P1" s="29"/>
    </row>
    <row r="2" spans="1:16" x14ac:dyDescent="0.2">
      <c r="A2" s="30"/>
      <c r="B2" s="30"/>
      <c r="C2" s="165" t="s">
        <v>330</v>
      </c>
      <c r="D2" s="165"/>
      <c r="E2" s="165"/>
      <c r="F2" s="165"/>
      <c r="G2" s="165"/>
      <c r="H2" s="165"/>
      <c r="I2" s="165"/>
      <c r="J2" s="30"/>
    </row>
    <row r="3" spans="1:16" x14ac:dyDescent="0.2">
      <c r="A3" s="31"/>
      <c r="B3" s="31"/>
      <c r="C3" s="155" t="s">
        <v>17</v>
      </c>
      <c r="D3" s="155"/>
      <c r="E3" s="155"/>
      <c r="F3" s="155"/>
      <c r="G3" s="155"/>
      <c r="H3" s="155"/>
      <c r="I3" s="155"/>
      <c r="J3" s="31"/>
    </row>
    <row r="4" spans="1:16" x14ac:dyDescent="0.2">
      <c r="A4" s="31"/>
      <c r="B4" s="31"/>
      <c r="C4" s="166" t="s">
        <v>52</v>
      </c>
      <c r="D4" s="166"/>
      <c r="E4" s="166"/>
      <c r="F4" s="166"/>
      <c r="G4" s="166"/>
      <c r="H4" s="166"/>
      <c r="I4" s="166"/>
      <c r="J4" s="31"/>
    </row>
    <row r="5" spans="1:16" x14ac:dyDescent="0.2">
      <c r="A5" s="23"/>
      <c r="B5" s="23"/>
      <c r="C5" s="28" t="s">
        <v>5</v>
      </c>
      <c r="D5" s="178" t="str">
        <f>'Kops a'!D6</f>
        <v>Daudzdzīvokļu dzīvojamās mājas vienkāršotas fasādes atjaunošana</v>
      </c>
      <c r="E5" s="178"/>
      <c r="F5" s="178"/>
      <c r="G5" s="178"/>
      <c r="H5" s="178"/>
      <c r="I5" s="178"/>
      <c r="J5" s="178"/>
      <c r="K5" s="178"/>
      <c r="L5" s="178"/>
      <c r="M5" s="17"/>
      <c r="N5" s="17"/>
      <c r="O5" s="17"/>
      <c r="P5" s="17"/>
    </row>
    <row r="6" spans="1:16" ht="24.9" customHeight="1" x14ac:dyDescent="0.2">
      <c r="A6" s="23"/>
      <c r="B6" s="23"/>
      <c r="C6" s="28" t="s">
        <v>6</v>
      </c>
      <c r="D6" s="178" t="str">
        <f>'Kops a'!D7</f>
        <v>Daudzdzīvokļu dzīvojamās mājas, Rīgas ielā 57, Jelgavā vienkāršotas fasādes atjaunošana</v>
      </c>
      <c r="E6" s="178"/>
      <c r="F6" s="178"/>
      <c r="G6" s="178"/>
      <c r="H6" s="178"/>
      <c r="I6" s="178"/>
      <c r="J6" s="178"/>
      <c r="K6" s="178"/>
      <c r="L6" s="178"/>
      <c r="M6" s="17"/>
      <c r="N6" s="17"/>
      <c r="O6" s="17"/>
      <c r="P6" s="17"/>
    </row>
    <row r="7" spans="1:16" x14ac:dyDescent="0.2">
      <c r="A7" s="23"/>
      <c r="B7" s="23"/>
      <c r="C7" s="28" t="s">
        <v>7</v>
      </c>
      <c r="D7" s="178" t="str">
        <f>'Kops a'!D8</f>
        <v>Rīgas iela 57, Jelgava</v>
      </c>
      <c r="E7" s="178"/>
      <c r="F7" s="178"/>
      <c r="G7" s="178"/>
      <c r="H7" s="178"/>
      <c r="I7" s="178"/>
      <c r="J7" s="178"/>
      <c r="K7" s="178"/>
      <c r="L7" s="17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8">
        <f>'Kops a'!D9</f>
        <v>0</v>
      </c>
      <c r="E8" s="178"/>
      <c r="F8" s="178"/>
      <c r="G8" s="178"/>
      <c r="H8" s="178"/>
      <c r="I8" s="178"/>
      <c r="J8" s="178"/>
      <c r="K8" s="178"/>
      <c r="L8" s="178"/>
      <c r="M8" s="17"/>
      <c r="N8" s="17"/>
      <c r="O8" s="17"/>
      <c r="P8" s="17"/>
    </row>
    <row r="9" spans="1:16" ht="11.25" customHeight="1" x14ac:dyDescent="0.2">
      <c r="A9" s="164" t="s">
        <v>57</v>
      </c>
      <c r="B9" s="164"/>
      <c r="C9" s="164"/>
      <c r="D9" s="164"/>
      <c r="E9" s="164"/>
      <c r="F9" s="164"/>
      <c r="G9" s="164"/>
      <c r="H9" s="164"/>
      <c r="I9" s="164"/>
      <c r="J9" s="170" t="s">
        <v>39</v>
      </c>
      <c r="K9" s="170"/>
      <c r="L9" s="170"/>
      <c r="M9" s="170"/>
      <c r="N9" s="177">
        <f>P20</f>
        <v>0</v>
      </c>
      <c r="O9" s="177"/>
      <c r="P9" s="32"/>
    </row>
    <row r="10" spans="1:16" x14ac:dyDescent="0.2">
      <c r="A10" s="33"/>
      <c r="B10" s="34"/>
      <c r="C10" s="4"/>
      <c r="D10" s="23"/>
      <c r="E10" s="23"/>
      <c r="F10" s="23"/>
      <c r="G10" s="23"/>
      <c r="H10" s="23"/>
      <c r="I10" s="23"/>
      <c r="J10" s="23"/>
      <c r="K10" s="23"/>
      <c r="L10" s="30"/>
      <c r="M10" s="30"/>
      <c r="O10" s="91"/>
      <c r="P10" s="90" t="str">
        <f>A26</f>
        <v>Tāme sastādīta</v>
      </c>
    </row>
    <row r="11" spans="1:16" ht="10.8" thickBot="1" x14ac:dyDescent="0.25">
      <c r="A11" s="33"/>
      <c r="B11" s="34"/>
      <c r="C11" s="4"/>
      <c r="D11" s="23"/>
      <c r="E11" s="23"/>
      <c r="F11" s="23"/>
      <c r="G11" s="23"/>
      <c r="H11" s="23"/>
      <c r="I11" s="23"/>
      <c r="J11" s="23"/>
      <c r="K11" s="23"/>
      <c r="L11" s="35"/>
      <c r="M11" s="35"/>
      <c r="N11" s="36"/>
      <c r="O11" s="27"/>
      <c r="P11" s="23"/>
    </row>
    <row r="12" spans="1:16" x14ac:dyDescent="0.2">
      <c r="A12" s="133" t="s">
        <v>23</v>
      </c>
      <c r="B12" s="172" t="s">
        <v>40</v>
      </c>
      <c r="C12" s="168" t="s">
        <v>41</v>
      </c>
      <c r="D12" s="175" t="s">
        <v>42</v>
      </c>
      <c r="E12" s="158" t="s">
        <v>43</v>
      </c>
      <c r="F12" s="167" t="s">
        <v>44</v>
      </c>
      <c r="G12" s="168"/>
      <c r="H12" s="168"/>
      <c r="I12" s="168"/>
      <c r="J12" s="168"/>
      <c r="K12" s="169"/>
      <c r="L12" s="167" t="s">
        <v>45</v>
      </c>
      <c r="M12" s="168"/>
      <c r="N12" s="168"/>
      <c r="O12" s="168"/>
      <c r="P12" s="169"/>
    </row>
    <row r="13" spans="1:16" ht="126.75" customHeight="1" thickBot="1" x14ac:dyDescent="0.25">
      <c r="A13" s="171"/>
      <c r="B13" s="173"/>
      <c r="C13" s="174"/>
      <c r="D13" s="176"/>
      <c r="E13" s="159"/>
      <c r="F13" s="37" t="s">
        <v>46</v>
      </c>
      <c r="G13" s="38" t="s">
        <v>47</v>
      </c>
      <c r="H13" s="38" t="s">
        <v>48</v>
      </c>
      <c r="I13" s="38" t="s">
        <v>49</v>
      </c>
      <c r="J13" s="38" t="s">
        <v>50</v>
      </c>
      <c r="K13" s="63" t="s">
        <v>51</v>
      </c>
      <c r="L13" s="37" t="s">
        <v>46</v>
      </c>
      <c r="M13" s="38" t="s">
        <v>48</v>
      </c>
      <c r="N13" s="38" t="s">
        <v>49</v>
      </c>
      <c r="O13" s="38" t="s">
        <v>50</v>
      </c>
      <c r="P13" s="63" t="s">
        <v>51</v>
      </c>
    </row>
    <row r="14" spans="1:16" x14ac:dyDescent="0.2">
      <c r="A14" s="97">
        <v>1</v>
      </c>
      <c r="B14" s="98"/>
      <c r="C14" s="99" t="s">
        <v>59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9">
        <v>1</v>
      </c>
      <c r="B15" s="40"/>
      <c r="C15" s="100" t="s">
        <v>331</v>
      </c>
      <c r="D15" s="25" t="s">
        <v>61</v>
      </c>
      <c r="E15" s="103">
        <v>6.3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19" si="1">SUM(H15:J15)</f>
        <v>0</v>
      </c>
      <c r="L15" s="50">
        <f t="shared" ref="L15:L19" si="2">ROUND(E15*F15,2)</f>
        <v>0</v>
      </c>
      <c r="M15" s="48">
        <f t="shared" ref="M15:M19" si="3">ROUND(H15*E15,2)</f>
        <v>0</v>
      </c>
      <c r="N15" s="48">
        <f t="shared" ref="N15:N19" si="4">ROUND(I15*E15,2)</f>
        <v>0</v>
      </c>
      <c r="O15" s="48">
        <f t="shared" ref="O15:O19" si="5">ROUND(J15*E15,2)</f>
        <v>0</v>
      </c>
      <c r="P15" s="49">
        <f t="shared" ref="P15:P19" si="6">SUM(M15:O15)</f>
        <v>0</v>
      </c>
    </row>
    <row r="16" spans="1:16" x14ac:dyDescent="0.2">
      <c r="A16" s="97">
        <v>2</v>
      </c>
      <c r="B16" s="98"/>
      <c r="C16" s="99" t="s">
        <v>332</v>
      </c>
      <c r="D16" s="25"/>
      <c r="E16" s="103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0.399999999999999" x14ac:dyDescent="0.2">
      <c r="A17" s="39">
        <v>1</v>
      </c>
      <c r="B17" s="40"/>
      <c r="C17" s="100" t="s">
        <v>333</v>
      </c>
      <c r="D17" s="25" t="s">
        <v>95</v>
      </c>
      <c r="E17" s="103">
        <v>70</v>
      </c>
      <c r="F17" s="67"/>
      <c r="G17" s="64"/>
      <c r="H17" s="48">
        <f t="shared" ref="H17:H19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0.399999999999999" x14ac:dyDescent="0.2">
      <c r="A18" s="39">
        <v>2</v>
      </c>
      <c r="B18" s="40"/>
      <c r="C18" s="100" t="s">
        <v>334</v>
      </c>
      <c r="D18" s="25" t="s">
        <v>102</v>
      </c>
      <c r="E18" s="103">
        <v>3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1" thickBot="1" x14ac:dyDescent="0.25">
      <c r="A19" s="39">
        <v>3</v>
      </c>
      <c r="B19" s="40"/>
      <c r="C19" s="100" t="s">
        <v>335</v>
      </c>
      <c r="D19" s="25" t="s">
        <v>95</v>
      </c>
      <c r="E19" s="103">
        <v>156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12" customHeight="1" thickBot="1" x14ac:dyDescent="0.25">
      <c r="A20" s="161" t="s">
        <v>108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3"/>
      <c r="L20" s="68">
        <f>SUM(L14:L19)</f>
        <v>0</v>
      </c>
      <c r="M20" s="69">
        <f>SUM(M14:M19)</f>
        <v>0</v>
      </c>
      <c r="N20" s="69">
        <f>SUM(N14:N19)</f>
        <v>0</v>
      </c>
      <c r="O20" s="69">
        <f>SUM(O14:O19)</f>
        <v>0</v>
      </c>
      <c r="P20" s="70">
        <f>SUM(P14:P19)</f>
        <v>0</v>
      </c>
    </row>
    <row r="21" spans="1: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" t="s">
        <v>14</v>
      </c>
      <c r="B23" s="17"/>
      <c r="C23" s="160">
        <f>'Kops a'!C33:H33</f>
        <v>0</v>
      </c>
      <c r="D23" s="160"/>
      <c r="E23" s="160"/>
      <c r="F23" s="160"/>
      <c r="G23" s="160"/>
      <c r="H23" s="160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7"/>
      <c r="B24" s="17"/>
      <c r="C24" s="109" t="s">
        <v>15</v>
      </c>
      <c r="D24" s="109"/>
      <c r="E24" s="109"/>
      <c r="F24" s="109"/>
      <c r="G24" s="109"/>
      <c r="H24" s="109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88" t="str">
        <f>'Kops a'!A36</f>
        <v>Tāme sastādīta</v>
      </c>
      <c r="B26" s="89"/>
      <c r="C26" s="89"/>
      <c r="D26" s="89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37</v>
      </c>
      <c r="B28" s="17"/>
      <c r="C28" s="160">
        <f>'Kops a'!C38:H38</f>
        <v>0</v>
      </c>
      <c r="D28" s="160"/>
      <c r="E28" s="160"/>
      <c r="F28" s="160"/>
      <c r="G28" s="160"/>
      <c r="H28" s="160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9" t="s">
        <v>15</v>
      </c>
      <c r="D29" s="109"/>
      <c r="E29" s="109"/>
      <c r="F29" s="109"/>
      <c r="G29" s="109"/>
      <c r="H29" s="109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8" t="s">
        <v>54</v>
      </c>
      <c r="B31" s="89"/>
      <c r="C31" s="93">
        <f>'Kops a'!C41</f>
        <v>0</v>
      </c>
      <c r="D31" s="51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29:H29"/>
    <mergeCell ref="C4:I4"/>
    <mergeCell ref="F12:K12"/>
    <mergeCell ref="J9:M9"/>
    <mergeCell ref="D8:L8"/>
    <mergeCell ref="A20:K20"/>
    <mergeCell ref="C23:H23"/>
    <mergeCell ref="C24:H24"/>
    <mergeCell ref="C28:H28"/>
  </mergeCells>
  <conditionalFormatting sqref="A14:G19 I14:J19">
    <cfRule type="cellIs" dxfId="47" priority="32" operator="equal">
      <formula>0</formula>
    </cfRule>
  </conditionalFormatting>
  <conditionalFormatting sqref="N9:O9 K14:P19 H14:H19">
    <cfRule type="cellIs" dxfId="46" priority="31" operator="equal">
      <formula>0</formula>
    </cfRule>
  </conditionalFormatting>
  <conditionalFormatting sqref="C2:I2">
    <cfRule type="cellIs" dxfId="45" priority="28" operator="equal">
      <formula>0</formula>
    </cfRule>
  </conditionalFormatting>
  <conditionalFormatting sqref="O10">
    <cfRule type="cellIs" dxfId="44" priority="27" operator="equal">
      <formula>"20__. gada __. _________"</formula>
    </cfRule>
  </conditionalFormatting>
  <conditionalFormatting sqref="L20:P20">
    <cfRule type="cellIs" dxfId="43" priority="21" operator="equal">
      <formula>0</formula>
    </cfRule>
  </conditionalFormatting>
  <conditionalFormatting sqref="C4:I4">
    <cfRule type="cellIs" dxfId="42" priority="20" operator="equal">
      <formula>0</formula>
    </cfRule>
  </conditionalFormatting>
  <conditionalFormatting sqref="D5:L8">
    <cfRule type="cellIs" dxfId="41" priority="16" operator="equal">
      <formula>0</formula>
    </cfRule>
  </conditionalFormatting>
  <conditionalFormatting sqref="P10">
    <cfRule type="cellIs" dxfId="40" priority="12" operator="equal">
      <formula>"20__. gada __. _________"</formula>
    </cfRule>
  </conditionalFormatting>
  <conditionalFormatting sqref="C28:H28">
    <cfRule type="cellIs" dxfId="39" priority="9" operator="equal">
      <formula>0</formula>
    </cfRule>
  </conditionalFormatting>
  <conditionalFormatting sqref="C23:H23">
    <cfRule type="cellIs" dxfId="38" priority="8" operator="equal">
      <formula>0</formula>
    </cfRule>
  </conditionalFormatting>
  <conditionalFormatting sqref="C28:H28 C31 C23:H23">
    <cfRule type="cellIs" dxfId="37" priority="7" operator="equal">
      <formula>0</formula>
    </cfRule>
  </conditionalFormatting>
  <conditionalFormatting sqref="D1">
    <cfRule type="cellIs" dxfId="36" priority="6" operator="equal">
      <formula>0</formula>
    </cfRule>
  </conditionalFormatting>
  <conditionalFormatting sqref="A9">
    <cfRule type="containsText" dxfId="35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0:K20">
    <cfRule type="containsText" dxfId="34" priority="1" operator="containsText" text="Tiešās izmaksas kopā, t. sk. darba devēja sociālais nodoklis __.__% ">
      <formula>NOT(ISERROR(SEARCH("Tiešās izmaksas kopā, t. sk. darba devēja sociālais nodoklis __.__% ",A20)))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36249DFF-DD18-40B1-AB61-D280DA74812E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0" operator="containsText" id="{708D048F-4463-4EB3-AF79-B8653AFFB42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2021-05-07T07:16:57Z</dcterms:modified>
</cp:coreProperties>
</file>