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i\Desktop\"/>
    </mc:Choice>
  </mc:AlternateContent>
  <xr:revisionPtr revIDLastSave="0" documentId="13_ncr:1_{69D4FAC1-D464-4B39-BC85-897998FF12E4}" xr6:coauthVersionLast="45" xr6:coauthVersionMax="45" xr10:uidLastSave="{00000000-0000-0000-0000-000000000000}"/>
  <bookViews>
    <workbookView xWindow="-120" yWindow="-120" windowWidth="29040" windowHeight="15840" tabRatio="846" activeTab="1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</sheets>
  <calcPr calcId="18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8" l="1"/>
  <c r="H14" i="9"/>
  <c r="H14" i="10"/>
  <c r="O76" i="11"/>
  <c r="N76" i="11"/>
  <c r="M76" i="11"/>
  <c r="P76" i="11" s="1"/>
  <c r="L76" i="11"/>
  <c r="H76" i="11"/>
  <c r="K76" i="11" s="1"/>
  <c r="P75" i="11"/>
  <c r="O75" i="11"/>
  <c r="N75" i="11"/>
  <c r="M75" i="11"/>
  <c r="L75" i="11"/>
  <c r="H75" i="11"/>
  <c r="K75" i="11" s="1"/>
  <c r="O74" i="11"/>
  <c r="P74" i="11" s="1"/>
  <c r="N74" i="11"/>
  <c r="M74" i="11"/>
  <c r="L74" i="11"/>
  <c r="K74" i="11"/>
  <c r="H74" i="11"/>
  <c r="O73" i="11"/>
  <c r="N73" i="11"/>
  <c r="L73" i="11"/>
  <c r="H73" i="11"/>
  <c r="M73" i="11" s="1"/>
  <c r="P73" i="11" s="1"/>
  <c r="O72" i="11"/>
  <c r="N72" i="11"/>
  <c r="M72" i="11"/>
  <c r="P72" i="11" s="1"/>
  <c r="L72" i="11"/>
  <c r="H72" i="11"/>
  <c r="K72" i="11" s="1"/>
  <c r="P71" i="11"/>
  <c r="O71" i="11"/>
  <c r="N71" i="11"/>
  <c r="M71" i="11"/>
  <c r="L71" i="11"/>
  <c r="H71" i="11"/>
  <c r="K71" i="11" s="1"/>
  <c r="O70" i="11"/>
  <c r="P70" i="11" s="1"/>
  <c r="N70" i="11"/>
  <c r="M70" i="11"/>
  <c r="L70" i="11"/>
  <c r="K70" i="11"/>
  <c r="H70" i="11"/>
  <c r="O69" i="11"/>
  <c r="N69" i="11"/>
  <c r="L69" i="11"/>
  <c r="H69" i="11"/>
  <c r="M69" i="11" s="1"/>
  <c r="P69" i="11" s="1"/>
  <c r="O68" i="11"/>
  <c r="N68" i="11"/>
  <c r="M68" i="11"/>
  <c r="P68" i="11" s="1"/>
  <c r="L68" i="11"/>
  <c r="H68" i="11"/>
  <c r="K68" i="11" s="1"/>
  <c r="P67" i="11"/>
  <c r="O67" i="11"/>
  <c r="N67" i="11"/>
  <c r="M67" i="11"/>
  <c r="L67" i="11"/>
  <c r="H67" i="11"/>
  <c r="K67" i="11" s="1"/>
  <c r="O66" i="11"/>
  <c r="P66" i="11" s="1"/>
  <c r="N66" i="11"/>
  <c r="M66" i="11"/>
  <c r="L66" i="11"/>
  <c r="K66" i="11"/>
  <c r="H66" i="11"/>
  <c r="O65" i="11"/>
  <c r="N65" i="11"/>
  <c r="L65" i="11"/>
  <c r="H65" i="11"/>
  <c r="M65" i="11" s="1"/>
  <c r="P65" i="11" s="1"/>
  <c r="O64" i="11"/>
  <c r="N64" i="11"/>
  <c r="M64" i="11"/>
  <c r="P64" i="11" s="1"/>
  <c r="L64" i="11"/>
  <c r="H64" i="11"/>
  <c r="K64" i="11" s="1"/>
  <c r="P63" i="11"/>
  <c r="O63" i="11"/>
  <c r="N63" i="11"/>
  <c r="M63" i="11"/>
  <c r="L63" i="11"/>
  <c r="H63" i="11"/>
  <c r="K63" i="11" s="1"/>
  <c r="O62" i="11"/>
  <c r="P62" i="11" s="1"/>
  <c r="N62" i="11"/>
  <c r="M62" i="11"/>
  <c r="L62" i="11"/>
  <c r="K62" i="11"/>
  <c r="H62" i="11"/>
  <c r="O61" i="11"/>
  <c r="N61" i="11"/>
  <c r="L61" i="11"/>
  <c r="H61" i="11"/>
  <c r="M61" i="11" s="1"/>
  <c r="P61" i="11" s="1"/>
  <c r="O60" i="11"/>
  <c r="N60" i="11"/>
  <c r="M60" i="11"/>
  <c r="P60" i="11" s="1"/>
  <c r="L60" i="11"/>
  <c r="H60" i="11"/>
  <c r="K60" i="11" s="1"/>
  <c r="P59" i="11"/>
  <c r="O59" i="11"/>
  <c r="N59" i="11"/>
  <c r="M59" i="11"/>
  <c r="L59" i="11"/>
  <c r="H59" i="11"/>
  <c r="K59" i="11" s="1"/>
  <c r="O58" i="11"/>
  <c r="P58" i="11" s="1"/>
  <c r="N58" i="11"/>
  <c r="M58" i="11"/>
  <c r="L58" i="11"/>
  <c r="K58" i="11"/>
  <c r="H58" i="11"/>
  <c r="O57" i="11"/>
  <c r="N57" i="11"/>
  <c r="L57" i="11"/>
  <c r="H57" i="11"/>
  <c r="M57" i="11" s="1"/>
  <c r="P57" i="11" s="1"/>
  <c r="O56" i="11"/>
  <c r="N56" i="11"/>
  <c r="M56" i="11"/>
  <c r="P56" i="11" s="1"/>
  <c r="L56" i="11"/>
  <c r="H56" i="11"/>
  <c r="K56" i="11" s="1"/>
  <c r="P55" i="11"/>
  <c r="O55" i="11"/>
  <c r="N55" i="11"/>
  <c r="M55" i="11"/>
  <c r="L55" i="11"/>
  <c r="H55" i="11"/>
  <c r="K55" i="11" s="1"/>
  <c r="O54" i="11"/>
  <c r="P54" i="11" s="1"/>
  <c r="N54" i="11"/>
  <c r="M54" i="11"/>
  <c r="L54" i="11"/>
  <c r="K54" i="11"/>
  <c r="H54" i="11"/>
  <c r="O53" i="11"/>
  <c r="N53" i="11"/>
  <c r="L53" i="11"/>
  <c r="H53" i="11"/>
  <c r="M53" i="11" s="1"/>
  <c r="P53" i="11" s="1"/>
  <c r="O52" i="11"/>
  <c r="N52" i="11"/>
  <c r="M52" i="11"/>
  <c r="P52" i="11" s="1"/>
  <c r="L52" i="11"/>
  <c r="H52" i="11"/>
  <c r="K52" i="11" s="1"/>
  <c r="P51" i="11"/>
  <c r="O51" i="11"/>
  <c r="N51" i="11"/>
  <c r="M51" i="11"/>
  <c r="L51" i="11"/>
  <c r="H51" i="11"/>
  <c r="K51" i="11" s="1"/>
  <c r="O50" i="11"/>
  <c r="P50" i="11" s="1"/>
  <c r="N50" i="11"/>
  <c r="M50" i="11"/>
  <c r="L50" i="11"/>
  <c r="K50" i="11"/>
  <c r="H50" i="11"/>
  <c r="O49" i="11"/>
  <c r="N49" i="11"/>
  <c r="L49" i="11"/>
  <c r="H49" i="11"/>
  <c r="M49" i="11" s="1"/>
  <c r="P49" i="11" s="1"/>
  <c r="O48" i="11"/>
  <c r="N48" i="11"/>
  <c r="M48" i="11"/>
  <c r="P48" i="11" s="1"/>
  <c r="L48" i="11"/>
  <c r="H48" i="11"/>
  <c r="K48" i="11" s="1"/>
  <c r="P47" i="11"/>
  <c r="O47" i="11"/>
  <c r="N47" i="11"/>
  <c r="M47" i="11"/>
  <c r="L47" i="11"/>
  <c r="H47" i="11"/>
  <c r="K47" i="11" s="1"/>
  <c r="O46" i="11"/>
  <c r="P46" i="11" s="1"/>
  <c r="N46" i="11"/>
  <c r="M46" i="11"/>
  <c r="L46" i="11"/>
  <c r="K46" i="11"/>
  <c r="H46" i="11"/>
  <c r="O45" i="11"/>
  <c r="N45" i="11"/>
  <c r="L45" i="11"/>
  <c r="H45" i="11"/>
  <c r="M45" i="11" s="1"/>
  <c r="P45" i="11" s="1"/>
  <c r="O44" i="11"/>
  <c r="N44" i="11"/>
  <c r="M44" i="11"/>
  <c r="P44" i="11" s="1"/>
  <c r="L44" i="11"/>
  <c r="H44" i="11"/>
  <c r="K44" i="11" s="1"/>
  <c r="P43" i="11"/>
  <c r="O43" i="11"/>
  <c r="N43" i="11"/>
  <c r="M43" i="11"/>
  <c r="L43" i="11"/>
  <c r="H43" i="11"/>
  <c r="K43" i="11" s="1"/>
  <c r="O42" i="11"/>
  <c r="P42" i="11" s="1"/>
  <c r="N42" i="11"/>
  <c r="M42" i="11"/>
  <c r="L42" i="11"/>
  <c r="K42" i="11"/>
  <c r="H42" i="11"/>
  <c r="O41" i="11"/>
  <c r="N41" i="11"/>
  <c r="L41" i="11"/>
  <c r="H41" i="11"/>
  <c r="M41" i="11" s="1"/>
  <c r="P41" i="11" s="1"/>
  <c r="O40" i="11"/>
  <c r="N40" i="11"/>
  <c r="M40" i="11"/>
  <c r="P40" i="11" s="1"/>
  <c r="L40" i="11"/>
  <c r="H40" i="11"/>
  <c r="K40" i="11" s="1"/>
  <c r="P39" i="11"/>
  <c r="O39" i="11"/>
  <c r="N39" i="11"/>
  <c r="M39" i="11"/>
  <c r="L39" i="11"/>
  <c r="H39" i="11"/>
  <c r="K39" i="11" s="1"/>
  <c r="O38" i="11"/>
  <c r="P38" i="11" s="1"/>
  <c r="N38" i="11"/>
  <c r="M38" i="11"/>
  <c r="L38" i="11"/>
  <c r="K38" i="11"/>
  <c r="H38" i="11"/>
  <c r="O37" i="11"/>
  <c r="N37" i="11"/>
  <c r="L37" i="11"/>
  <c r="H37" i="11"/>
  <c r="M37" i="11" s="1"/>
  <c r="P37" i="11" s="1"/>
  <c r="O36" i="11"/>
  <c r="N36" i="11"/>
  <c r="M36" i="11"/>
  <c r="P36" i="11" s="1"/>
  <c r="L36" i="11"/>
  <c r="H36" i="11"/>
  <c r="K36" i="11" s="1"/>
  <c r="P35" i="11"/>
  <c r="O35" i="11"/>
  <c r="N35" i="11"/>
  <c r="M35" i="11"/>
  <c r="L35" i="11"/>
  <c r="H35" i="11"/>
  <c r="K35" i="11" s="1"/>
  <c r="O34" i="11"/>
  <c r="P34" i="11" s="1"/>
  <c r="N34" i="11"/>
  <c r="M34" i="11"/>
  <c r="L34" i="11"/>
  <c r="K34" i="11"/>
  <c r="H34" i="11"/>
  <c r="O33" i="11"/>
  <c r="N33" i="11"/>
  <c r="L33" i="11"/>
  <c r="H33" i="11"/>
  <c r="M33" i="11" s="1"/>
  <c r="P33" i="11" s="1"/>
  <c r="O32" i="11"/>
  <c r="N32" i="11"/>
  <c r="M32" i="11"/>
  <c r="P32" i="11" s="1"/>
  <c r="L32" i="11"/>
  <c r="H32" i="11"/>
  <c r="K32" i="11" s="1"/>
  <c r="P31" i="11"/>
  <c r="O31" i="11"/>
  <c r="N31" i="11"/>
  <c r="M31" i="11"/>
  <c r="L31" i="11"/>
  <c r="H31" i="11"/>
  <c r="K31" i="11" s="1"/>
  <c r="O30" i="11"/>
  <c r="N30" i="11"/>
  <c r="L30" i="11"/>
  <c r="K30" i="11"/>
  <c r="H30" i="11"/>
  <c r="M30" i="11" s="1"/>
  <c r="P30" i="11" s="1"/>
  <c r="O29" i="11"/>
  <c r="N29" i="11"/>
  <c r="L29" i="11"/>
  <c r="H29" i="11"/>
  <c r="M29" i="11" s="1"/>
  <c r="P29" i="11" s="1"/>
  <c r="O28" i="11"/>
  <c r="N28" i="11"/>
  <c r="M28" i="11"/>
  <c r="P28" i="11" s="1"/>
  <c r="L28" i="11"/>
  <c r="H28" i="11"/>
  <c r="K28" i="11" s="1"/>
  <c r="P27" i="11"/>
  <c r="O27" i="11"/>
  <c r="N27" i="11"/>
  <c r="M27" i="11"/>
  <c r="L27" i="11"/>
  <c r="H27" i="11"/>
  <c r="K27" i="11" s="1"/>
  <c r="O26" i="11"/>
  <c r="N26" i="11"/>
  <c r="L26" i="11"/>
  <c r="K26" i="11"/>
  <c r="H26" i="11"/>
  <c r="M26" i="11" s="1"/>
  <c r="P26" i="11" s="1"/>
  <c r="O25" i="11"/>
  <c r="N25" i="11"/>
  <c r="L25" i="11"/>
  <c r="H25" i="11"/>
  <c r="M25" i="11" s="1"/>
  <c r="P25" i="11" s="1"/>
  <c r="O24" i="11"/>
  <c r="N24" i="11"/>
  <c r="M24" i="11"/>
  <c r="P24" i="11" s="1"/>
  <c r="L24" i="11"/>
  <c r="H24" i="11"/>
  <c r="K24" i="11" s="1"/>
  <c r="P23" i="11"/>
  <c r="O23" i="11"/>
  <c r="N23" i="11"/>
  <c r="M23" i="11"/>
  <c r="L23" i="11"/>
  <c r="H23" i="11"/>
  <c r="K23" i="11" s="1"/>
  <c r="O22" i="11"/>
  <c r="N22" i="11"/>
  <c r="L22" i="11"/>
  <c r="K22" i="11"/>
  <c r="H22" i="11"/>
  <c r="M22" i="11" s="1"/>
  <c r="P22" i="11" s="1"/>
  <c r="O21" i="11"/>
  <c r="N21" i="11"/>
  <c r="L21" i="11"/>
  <c r="H21" i="11"/>
  <c r="M21" i="11" s="1"/>
  <c r="P21" i="11" s="1"/>
  <c r="O20" i="11"/>
  <c r="N20" i="11"/>
  <c r="M20" i="11"/>
  <c r="P20" i="11" s="1"/>
  <c r="L20" i="11"/>
  <c r="H20" i="11"/>
  <c r="K20" i="11" s="1"/>
  <c r="P19" i="11"/>
  <c r="O19" i="11"/>
  <c r="N19" i="11"/>
  <c r="M19" i="11"/>
  <c r="L19" i="11"/>
  <c r="H19" i="11"/>
  <c r="K19" i="11" s="1"/>
  <c r="O18" i="11"/>
  <c r="N18" i="11"/>
  <c r="L18" i="11"/>
  <c r="K18" i="11"/>
  <c r="H18" i="11"/>
  <c r="M18" i="11" s="1"/>
  <c r="P18" i="11" s="1"/>
  <c r="O17" i="11"/>
  <c r="N17" i="11"/>
  <c r="L17" i="11"/>
  <c r="H17" i="11"/>
  <c r="M17" i="11" s="1"/>
  <c r="P17" i="11" s="1"/>
  <c r="O16" i="11"/>
  <c r="N16" i="11"/>
  <c r="M16" i="11"/>
  <c r="P16" i="11" s="1"/>
  <c r="L16" i="11"/>
  <c r="H16" i="11"/>
  <c r="K16" i="11" s="1"/>
  <c r="P15" i="11"/>
  <c r="O15" i="11"/>
  <c r="N15" i="11"/>
  <c r="M15" i="11"/>
  <c r="L15" i="11"/>
  <c r="H15" i="11"/>
  <c r="K15" i="11" s="1"/>
  <c r="O14" i="11"/>
  <c r="N14" i="11"/>
  <c r="L14" i="11"/>
  <c r="K14" i="11"/>
  <c r="H14" i="11"/>
  <c r="M14" i="11" s="1"/>
  <c r="P14" i="11" s="1"/>
  <c r="O100" i="10"/>
  <c r="N100" i="10"/>
  <c r="M100" i="10"/>
  <c r="P100" i="10" s="1"/>
  <c r="L100" i="10"/>
  <c r="K100" i="10"/>
  <c r="H100" i="10"/>
  <c r="O99" i="10"/>
  <c r="N99" i="10"/>
  <c r="L99" i="10"/>
  <c r="H99" i="10"/>
  <c r="K99" i="10" s="1"/>
  <c r="O98" i="10"/>
  <c r="N98" i="10"/>
  <c r="M98" i="10"/>
  <c r="P98" i="10" s="1"/>
  <c r="L98" i="10"/>
  <c r="K98" i="10"/>
  <c r="H98" i="10"/>
  <c r="O97" i="10"/>
  <c r="N97" i="10"/>
  <c r="L97" i="10"/>
  <c r="H97" i="10"/>
  <c r="M97" i="10" s="1"/>
  <c r="P97" i="10" s="1"/>
  <c r="O96" i="10"/>
  <c r="N96" i="10"/>
  <c r="M96" i="10"/>
  <c r="P96" i="10" s="1"/>
  <c r="L96" i="10"/>
  <c r="K96" i="10"/>
  <c r="H96" i="10"/>
  <c r="O95" i="10"/>
  <c r="N95" i="10"/>
  <c r="L95" i="10"/>
  <c r="H95" i="10"/>
  <c r="K95" i="10" s="1"/>
  <c r="O94" i="10"/>
  <c r="N94" i="10"/>
  <c r="M94" i="10"/>
  <c r="P94" i="10" s="1"/>
  <c r="L94" i="10"/>
  <c r="K94" i="10"/>
  <c r="H94" i="10"/>
  <c r="O93" i="10"/>
  <c r="N93" i="10"/>
  <c r="L93" i="10"/>
  <c r="H93" i="10"/>
  <c r="M93" i="10" s="1"/>
  <c r="P93" i="10" s="1"/>
  <c r="O92" i="10"/>
  <c r="N92" i="10"/>
  <c r="M92" i="10"/>
  <c r="P92" i="10" s="1"/>
  <c r="L92" i="10"/>
  <c r="K92" i="10"/>
  <c r="H92" i="10"/>
  <c r="O91" i="10"/>
  <c r="N91" i="10"/>
  <c r="L91" i="10"/>
  <c r="H91" i="10"/>
  <c r="K91" i="10" s="1"/>
  <c r="O90" i="10"/>
  <c r="N90" i="10"/>
  <c r="M90" i="10"/>
  <c r="P90" i="10" s="1"/>
  <c r="L90" i="10"/>
  <c r="K90" i="10"/>
  <c r="H90" i="10"/>
  <c r="O89" i="10"/>
  <c r="N89" i="10"/>
  <c r="L89" i="10"/>
  <c r="H89" i="10"/>
  <c r="M89" i="10" s="1"/>
  <c r="P89" i="10" s="1"/>
  <c r="O88" i="10"/>
  <c r="N88" i="10"/>
  <c r="M88" i="10"/>
  <c r="P88" i="10" s="1"/>
  <c r="L88" i="10"/>
  <c r="K88" i="10"/>
  <c r="H88" i="10"/>
  <c r="O87" i="10"/>
  <c r="N87" i="10"/>
  <c r="L87" i="10"/>
  <c r="H87" i="10"/>
  <c r="K87" i="10" s="1"/>
  <c r="O86" i="10"/>
  <c r="N86" i="10"/>
  <c r="M86" i="10"/>
  <c r="P86" i="10" s="1"/>
  <c r="L86" i="10"/>
  <c r="K86" i="10"/>
  <c r="H86" i="10"/>
  <c r="O85" i="10"/>
  <c r="N85" i="10"/>
  <c r="L85" i="10"/>
  <c r="H85" i="10"/>
  <c r="M85" i="10" s="1"/>
  <c r="P85" i="10" s="1"/>
  <c r="O84" i="10"/>
  <c r="N84" i="10"/>
  <c r="M84" i="10"/>
  <c r="P84" i="10" s="1"/>
  <c r="L84" i="10"/>
  <c r="K84" i="10"/>
  <c r="H84" i="10"/>
  <c r="O83" i="10"/>
  <c r="N83" i="10"/>
  <c r="L83" i="10"/>
  <c r="H83" i="10"/>
  <c r="K83" i="10" s="1"/>
  <c r="O82" i="10"/>
  <c r="N82" i="10"/>
  <c r="M82" i="10"/>
  <c r="P82" i="10" s="1"/>
  <c r="L82" i="10"/>
  <c r="K82" i="10"/>
  <c r="H82" i="10"/>
  <c r="O81" i="10"/>
  <c r="N81" i="10"/>
  <c r="L81" i="10"/>
  <c r="H81" i="10"/>
  <c r="M81" i="10" s="1"/>
  <c r="P81" i="10" s="1"/>
  <c r="O80" i="10"/>
  <c r="N80" i="10"/>
  <c r="M80" i="10"/>
  <c r="P80" i="10" s="1"/>
  <c r="L80" i="10"/>
  <c r="K80" i="10"/>
  <c r="H80" i="10"/>
  <c r="O79" i="10"/>
  <c r="N79" i="10"/>
  <c r="L79" i="10"/>
  <c r="H79" i="10"/>
  <c r="K79" i="10" s="1"/>
  <c r="O78" i="10"/>
  <c r="N78" i="10"/>
  <c r="M78" i="10"/>
  <c r="P78" i="10" s="1"/>
  <c r="L78" i="10"/>
  <c r="K78" i="10"/>
  <c r="H78" i="10"/>
  <c r="O77" i="10"/>
  <c r="N77" i="10"/>
  <c r="L77" i="10"/>
  <c r="H77" i="10"/>
  <c r="M77" i="10" s="1"/>
  <c r="P77" i="10" s="1"/>
  <c r="O76" i="10"/>
  <c r="N76" i="10"/>
  <c r="M76" i="10"/>
  <c r="P76" i="10" s="1"/>
  <c r="L76" i="10"/>
  <c r="K76" i="10"/>
  <c r="H76" i="10"/>
  <c r="O75" i="10"/>
  <c r="N75" i="10"/>
  <c r="L75" i="10"/>
  <c r="H75" i="10"/>
  <c r="K75" i="10" s="1"/>
  <c r="O74" i="10"/>
  <c r="N74" i="10"/>
  <c r="M74" i="10"/>
  <c r="P74" i="10" s="1"/>
  <c r="L74" i="10"/>
  <c r="K74" i="10"/>
  <c r="H74" i="10"/>
  <c r="O73" i="10"/>
  <c r="N73" i="10"/>
  <c r="L73" i="10"/>
  <c r="H73" i="10"/>
  <c r="M73" i="10" s="1"/>
  <c r="P73" i="10" s="1"/>
  <c r="O72" i="10"/>
  <c r="N72" i="10"/>
  <c r="M72" i="10"/>
  <c r="P72" i="10" s="1"/>
  <c r="L72" i="10"/>
  <c r="K72" i="10"/>
  <c r="H72" i="10"/>
  <c r="O71" i="10"/>
  <c r="N71" i="10"/>
  <c r="L71" i="10"/>
  <c r="H71" i="10"/>
  <c r="K71" i="10" s="1"/>
  <c r="O70" i="10"/>
  <c r="N70" i="10"/>
  <c r="M70" i="10"/>
  <c r="P70" i="10" s="1"/>
  <c r="L70" i="10"/>
  <c r="K70" i="10"/>
  <c r="H70" i="10"/>
  <c r="O69" i="10"/>
  <c r="N69" i="10"/>
  <c r="L69" i="10"/>
  <c r="H69" i="10"/>
  <c r="M69" i="10" s="1"/>
  <c r="P69" i="10" s="1"/>
  <c r="O68" i="10"/>
  <c r="N68" i="10"/>
  <c r="M68" i="10"/>
  <c r="P68" i="10" s="1"/>
  <c r="L68" i="10"/>
  <c r="K68" i="10"/>
  <c r="H68" i="10"/>
  <c r="O67" i="10"/>
  <c r="N67" i="10"/>
  <c r="L67" i="10"/>
  <c r="H67" i="10"/>
  <c r="K67" i="10" s="1"/>
  <c r="O66" i="10"/>
  <c r="N66" i="10"/>
  <c r="M66" i="10"/>
  <c r="P66" i="10" s="1"/>
  <c r="L66" i="10"/>
  <c r="K66" i="10"/>
  <c r="H66" i="10"/>
  <c r="O65" i="10"/>
  <c r="N65" i="10"/>
  <c r="L65" i="10"/>
  <c r="H65" i="10"/>
  <c r="M65" i="10" s="1"/>
  <c r="P65" i="10" s="1"/>
  <c r="O64" i="10"/>
  <c r="N64" i="10"/>
  <c r="M64" i="10"/>
  <c r="P64" i="10" s="1"/>
  <c r="L64" i="10"/>
  <c r="K64" i="10"/>
  <c r="H64" i="10"/>
  <c r="O63" i="10"/>
  <c r="N63" i="10"/>
  <c r="L63" i="10"/>
  <c r="H63" i="10"/>
  <c r="K63" i="10" s="1"/>
  <c r="O62" i="10"/>
  <c r="N62" i="10"/>
  <c r="M62" i="10"/>
  <c r="P62" i="10" s="1"/>
  <c r="L62" i="10"/>
  <c r="K62" i="10"/>
  <c r="H62" i="10"/>
  <c r="O61" i="10"/>
  <c r="N61" i="10"/>
  <c r="L61" i="10"/>
  <c r="H61" i="10"/>
  <c r="M61" i="10" s="1"/>
  <c r="P61" i="10" s="1"/>
  <c r="O60" i="10"/>
  <c r="N60" i="10"/>
  <c r="M60" i="10"/>
  <c r="P60" i="10" s="1"/>
  <c r="L60" i="10"/>
  <c r="K60" i="10"/>
  <c r="H60" i="10"/>
  <c r="O59" i="10"/>
  <c r="N59" i="10"/>
  <c r="L59" i="10"/>
  <c r="H59" i="10"/>
  <c r="K59" i="10" s="1"/>
  <c r="O58" i="10"/>
  <c r="N58" i="10"/>
  <c r="M58" i="10"/>
  <c r="P58" i="10" s="1"/>
  <c r="L58" i="10"/>
  <c r="K58" i="10"/>
  <c r="H58" i="10"/>
  <c r="O57" i="10"/>
  <c r="N57" i="10"/>
  <c r="L57" i="10"/>
  <c r="H57" i="10"/>
  <c r="M57" i="10" s="1"/>
  <c r="P57" i="10" s="1"/>
  <c r="O56" i="10"/>
  <c r="N56" i="10"/>
  <c r="M56" i="10"/>
  <c r="P56" i="10" s="1"/>
  <c r="L56" i="10"/>
  <c r="K56" i="10"/>
  <c r="H56" i="10"/>
  <c r="O55" i="10"/>
  <c r="N55" i="10"/>
  <c r="L55" i="10"/>
  <c r="H55" i="10"/>
  <c r="K55" i="10" s="1"/>
  <c r="O54" i="10"/>
  <c r="N54" i="10"/>
  <c r="M54" i="10"/>
  <c r="P54" i="10" s="1"/>
  <c r="L54" i="10"/>
  <c r="K54" i="10"/>
  <c r="H54" i="10"/>
  <c r="O53" i="10"/>
  <c r="N53" i="10"/>
  <c r="L53" i="10"/>
  <c r="H53" i="10"/>
  <c r="M53" i="10" s="1"/>
  <c r="P53" i="10" s="1"/>
  <c r="O52" i="10"/>
  <c r="N52" i="10"/>
  <c r="M52" i="10"/>
  <c r="P52" i="10" s="1"/>
  <c r="L52" i="10"/>
  <c r="K52" i="10"/>
  <c r="H52" i="10"/>
  <c r="O51" i="10"/>
  <c r="N51" i="10"/>
  <c r="L51" i="10"/>
  <c r="H51" i="10"/>
  <c r="K51" i="10" s="1"/>
  <c r="O50" i="10"/>
  <c r="N50" i="10"/>
  <c r="M50" i="10"/>
  <c r="P50" i="10" s="1"/>
  <c r="L50" i="10"/>
  <c r="K50" i="10"/>
  <c r="H50" i="10"/>
  <c r="O49" i="10"/>
  <c r="N49" i="10"/>
  <c r="L49" i="10"/>
  <c r="H49" i="10"/>
  <c r="M49" i="10" s="1"/>
  <c r="P49" i="10" s="1"/>
  <c r="O48" i="10"/>
  <c r="N48" i="10"/>
  <c r="M48" i="10"/>
  <c r="P48" i="10" s="1"/>
  <c r="L48" i="10"/>
  <c r="K48" i="10"/>
  <c r="H48" i="10"/>
  <c r="O47" i="10"/>
  <c r="N47" i="10"/>
  <c r="L47" i="10"/>
  <c r="H47" i="10"/>
  <c r="K47" i="10" s="1"/>
  <c r="O46" i="10"/>
  <c r="N46" i="10"/>
  <c r="M46" i="10"/>
  <c r="P46" i="10" s="1"/>
  <c r="L46" i="10"/>
  <c r="K46" i="10"/>
  <c r="H46" i="10"/>
  <c r="O45" i="10"/>
  <c r="N45" i="10"/>
  <c r="L45" i="10"/>
  <c r="H45" i="10"/>
  <c r="M45" i="10" s="1"/>
  <c r="P45" i="10" s="1"/>
  <c r="O44" i="10"/>
  <c r="N44" i="10"/>
  <c r="M44" i="10"/>
  <c r="P44" i="10" s="1"/>
  <c r="L44" i="10"/>
  <c r="K44" i="10"/>
  <c r="H44" i="10"/>
  <c r="O43" i="10"/>
  <c r="N43" i="10"/>
  <c r="L43" i="10"/>
  <c r="H43" i="10"/>
  <c r="K43" i="10" s="1"/>
  <c r="O42" i="10"/>
  <c r="N42" i="10"/>
  <c r="M42" i="10"/>
  <c r="P42" i="10" s="1"/>
  <c r="L42" i="10"/>
  <c r="K42" i="10"/>
  <c r="H42" i="10"/>
  <c r="O41" i="10"/>
  <c r="N41" i="10"/>
  <c r="L41" i="10"/>
  <c r="H41" i="10"/>
  <c r="M41" i="10" s="1"/>
  <c r="P41" i="10" s="1"/>
  <c r="O40" i="10"/>
  <c r="N40" i="10"/>
  <c r="M40" i="10"/>
  <c r="P40" i="10" s="1"/>
  <c r="L40" i="10"/>
  <c r="K40" i="10"/>
  <c r="H40" i="10"/>
  <c r="O39" i="10"/>
  <c r="N39" i="10"/>
  <c r="L39" i="10"/>
  <c r="H39" i="10"/>
  <c r="K39" i="10" s="1"/>
  <c r="O38" i="10"/>
  <c r="N38" i="10"/>
  <c r="M38" i="10"/>
  <c r="P38" i="10" s="1"/>
  <c r="L38" i="10"/>
  <c r="K38" i="10"/>
  <c r="H38" i="10"/>
  <c r="O37" i="10"/>
  <c r="N37" i="10"/>
  <c r="L37" i="10"/>
  <c r="H37" i="10"/>
  <c r="M37" i="10" s="1"/>
  <c r="P37" i="10" s="1"/>
  <c r="O36" i="10"/>
  <c r="N36" i="10"/>
  <c r="M36" i="10"/>
  <c r="P36" i="10" s="1"/>
  <c r="L36" i="10"/>
  <c r="K36" i="10"/>
  <c r="H36" i="10"/>
  <c r="O35" i="10"/>
  <c r="N35" i="10"/>
  <c r="L35" i="10"/>
  <c r="H35" i="10"/>
  <c r="K35" i="10" s="1"/>
  <c r="O34" i="10"/>
  <c r="N34" i="10"/>
  <c r="M34" i="10"/>
  <c r="P34" i="10" s="1"/>
  <c r="L34" i="10"/>
  <c r="K34" i="10"/>
  <c r="H34" i="10"/>
  <c r="O33" i="10"/>
  <c r="N33" i="10"/>
  <c r="L33" i="10"/>
  <c r="H33" i="10"/>
  <c r="M33" i="10" s="1"/>
  <c r="P33" i="10" s="1"/>
  <c r="O32" i="10"/>
  <c r="N32" i="10"/>
  <c r="M32" i="10"/>
  <c r="P32" i="10" s="1"/>
  <c r="L32" i="10"/>
  <c r="K32" i="10"/>
  <c r="H32" i="10"/>
  <c r="O31" i="10"/>
  <c r="N31" i="10"/>
  <c r="L31" i="10"/>
  <c r="H31" i="10"/>
  <c r="K31" i="10" s="1"/>
  <c r="O30" i="10"/>
  <c r="N30" i="10"/>
  <c r="M30" i="10"/>
  <c r="P30" i="10" s="1"/>
  <c r="L30" i="10"/>
  <c r="K30" i="10"/>
  <c r="H30" i="10"/>
  <c r="O29" i="10"/>
  <c r="N29" i="10"/>
  <c r="L29" i="10"/>
  <c r="H29" i="10"/>
  <c r="M29" i="10" s="1"/>
  <c r="P29" i="10" s="1"/>
  <c r="O28" i="10"/>
  <c r="N28" i="10"/>
  <c r="M28" i="10"/>
  <c r="P28" i="10" s="1"/>
  <c r="L28" i="10"/>
  <c r="K28" i="10"/>
  <c r="H28" i="10"/>
  <c r="O27" i="10"/>
  <c r="N27" i="10"/>
  <c r="L27" i="10"/>
  <c r="H27" i="10"/>
  <c r="K27" i="10" s="1"/>
  <c r="O26" i="10"/>
  <c r="N26" i="10"/>
  <c r="M26" i="10"/>
  <c r="P26" i="10" s="1"/>
  <c r="L26" i="10"/>
  <c r="K26" i="10"/>
  <c r="H26" i="10"/>
  <c r="O25" i="10"/>
  <c r="N25" i="10"/>
  <c r="L25" i="10"/>
  <c r="H25" i="10"/>
  <c r="M25" i="10" s="1"/>
  <c r="P25" i="10" s="1"/>
  <c r="O24" i="10"/>
  <c r="N24" i="10"/>
  <c r="M24" i="10"/>
  <c r="P24" i="10" s="1"/>
  <c r="L24" i="10"/>
  <c r="K24" i="10"/>
  <c r="H24" i="10"/>
  <c r="O23" i="10"/>
  <c r="N23" i="10"/>
  <c r="L23" i="10"/>
  <c r="H23" i="10"/>
  <c r="K23" i="10" s="1"/>
  <c r="O22" i="10"/>
  <c r="N22" i="10"/>
  <c r="M22" i="10"/>
  <c r="P22" i="10" s="1"/>
  <c r="L22" i="10"/>
  <c r="K22" i="10"/>
  <c r="H22" i="10"/>
  <c r="O21" i="10"/>
  <c r="N21" i="10"/>
  <c r="L21" i="10"/>
  <c r="H21" i="10"/>
  <c r="M21" i="10" s="1"/>
  <c r="P21" i="10" s="1"/>
  <c r="O20" i="10"/>
  <c r="N20" i="10"/>
  <c r="M20" i="10"/>
  <c r="P20" i="10" s="1"/>
  <c r="L20" i="10"/>
  <c r="K20" i="10"/>
  <c r="H20" i="10"/>
  <c r="O19" i="10"/>
  <c r="N19" i="10"/>
  <c r="L19" i="10"/>
  <c r="H19" i="10"/>
  <c r="K19" i="10" s="1"/>
  <c r="O18" i="10"/>
  <c r="N18" i="10"/>
  <c r="M18" i="10"/>
  <c r="P18" i="10" s="1"/>
  <c r="L18" i="10"/>
  <c r="K18" i="10"/>
  <c r="H18" i="10"/>
  <c r="O17" i="10"/>
  <c r="N17" i="10"/>
  <c r="L17" i="10"/>
  <c r="H17" i="10"/>
  <c r="M17" i="10" s="1"/>
  <c r="P17" i="10" s="1"/>
  <c r="O16" i="10"/>
  <c r="N16" i="10"/>
  <c r="M16" i="10"/>
  <c r="P16" i="10" s="1"/>
  <c r="L16" i="10"/>
  <c r="K16" i="10"/>
  <c r="H16" i="10"/>
  <c r="O15" i="10"/>
  <c r="N15" i="10"/>
  <c r="L15" i="10"/>
  <c r="H15" i="10"/>
  <c r="K15" i="10" s="1"/>
  <c r="O24" i="9"/>
  <c r="N24" i="9"/>
  <c r="M24" i="9"/>
  <c r="P24" i="9" s="1"/>
  <c r="L24" i="9"/>
  <c r="K24" i="9"/>
  <c r="H24" i="9"/>
  <c r="O23" i="9"/>
  <c r="N23" i="9"/>
  <c r="L23" i="9"/>
  <c r="H23" i="9"/>
  <c r="K23" i="9" s="1"/>
  <c r="O22" i="9"/>
  <c r="N22" i="9"/>
  <c r="M22" i="9"/>
  <c r="P22" i="9" s="1"/>
  <c r="L22" i="9"/>
  <c r="K22" i="9"/>
  <c r="H22" i="9"/>
  <c r="O21" i="9"/>
  <c r="N21" i="9"/>
  <c r="L21" i="9"/>
  <c r="H21" i="9"/>
  <c r="M21" i="9" s="1"/>
  <c r="P21" i="9" s="1"/>
  <c r="O20" i="9"/>
  <c r="N20" i="9"/>
  <c r="M20" i="9"/>
  <c r="P20" i="9" s="1"/>
  <c r="L20" i="9"/>
  <c r="K20" i="9"/>
  <c r="H20" i="9"/>
  <c r="O19" i="9"/>
  <c r="N19" i="9"/>
  <c r="L19" i="9"/>
  <c r="H19" i="9"/>
  <c r="K19" i="9" s="1"/>
  <c r="O18" i="9"/>
  <c r="N18" i="9"/>
  <c r="M18" i="9"/>
  <c r="P18" i="9" s="1"/>
  <c r="L18" i="9"/>
  <c r="K18" i="9"/>
  <c r="H18" i="9"/>
  <c r="O17" i="9"/>
  <c r="N17" i="9"/>
  <c r="L17" i="9"/>
  <c r="H17" i="9"/>
  <c r="M17" i="9" s="1"/>
  <c r="P17" i="9" s="1"/>
  <c r="O16" i="9"/>
  <c r="N16" i="9"/>
  <c r="M16" i="9"/>
  <c r="P16" i="9" s="1"/>
  <c r="L16" i="9"/>
  <c r="K16" i="9"/>
  <c r="H16" i="9"/>
  <c r="O15" i="9"/>
  <c r="N15" i="9"/>
  <c r="L15" i="9"/>
  <c r="H15" i="9"/>
  <c r="K15" i="9" s="1"/>
  <c r="O26" i="8"/>
  <c r="N26" i="8"/>
  <c r="M26" i="8"/>
  <c r="P26" i="8" s="1"/>
  <c r="L26" i="8"/>
  <c r="H26" i="8"/>
  <c r="K26" i="8" s="1"/>
  <c r="O25" i="8"/>
  <c r="N25" i="8"/>
  <c r="L25" i="8"/>
  <c r="K25" i="8"/>
  <c r="H25" i="8"/>
  <c r="M25" i="8" s="1"/>
  <c r="P25" i="8" s="1"/>
  <c r="O24" i="8"/>
  <c r="N24" i="8"/>
  <c r="L24" i="8"/>
  <c r="K24" i="8"/>
  <c r="H24" i="8"/>
  <c r="M24" i="8" s="1"/>
  <c r="P24" i="8" s="1"/>
  <c r="O23" i="8"/>
  <c r="N23" i="8"/>
  <c r="L23" i="8"/>
  <c r="H23" i="8"/>
  <c r="M23" i="8" s="1"/>
  <c r="P23" i="8" s="1"/>
  <c r="O22" i="8"/>
  <c r="N22" i="8"/>
  <c r="M22" i="8"/>
  <c r="P22" i="8" s="1"/>
  <c r="L22" i="8"/>
  <c r="H22" i="8"/>
  <c r="K22" i="8" s="1"/>
  <c r="O21" i="8"/>
  <c r="N21" i="8"/>
  <c r="L21" i="8"/>
  <c r="K21" i="8"/>
  <c r="H21" i="8"/>
  <c r="M21" i="8" s="1"/>
  <c r="P21" i="8" s="1"/>
  <c r="O20" i="8"/>
  <c r="N20" i="8"/>
  <c r="L20" i="8"/>
  <c r="K20" i="8"/>
  <c r="H20" i="8"/>
  <c r="M20" i="8" s="1"/>
  <c r="P20" i="8" s="1"/>
  <c r="O19" i="8"/>
  <c r="N19" i="8"/>
  <c r="L19" i="8"/>
  <c r="H19" i="8"/>
  <c r="M19" i="8" s="1"/>
  <c r="P19" i="8" s="1"/>
  <c r="O18" i="8"/>
  <c r="N18" i="8"/>
  <c r="M18" i="8"/>
  <c r="P18" i="8" s="1"/>
  <c r="L18" i="8"/>
  <c r="H18" i="8"/>
  <c r="K18" i="8" s="1"/>
  <c r="O17" i="8"/>
  <c r="N17" i="8"/>
  <c r="L17" i="8"/>
  <c r="K17" i="8"/>
  <c r="H17" i="8"/>
  <c r="M17" i="8" s="1"/>
  <c r="P17" i="8" s="1"/>
  <c r="O16" i="8"/>
  <c r="N16" i="8"/>
  <c r="L16" i="8"/>
  <c r="K16" i="8"/>
  <c r="H16" i="8"/>
  <c r="M16" i="8" s="1"/>
  <c r="P16" i="8" s="1"/>
  <c r="O15" i="8"/>
  <c r="N15" i="8"/>
  <c r="L15" i="8"/>
  <c r="H15" i="8"/>
  <c r="M15" i="8" s="1"/>
  <c r="P15" i="8" s="1"/>
  <c r="O71" i="7"/>
  <c r="N71" i="7"/>
  <c r="M71" i="7"/>
  <c r="P71" i="7" s="1"/>
  <c r="L71" i="7"/>
  <c r="K71" i="7"/>
  <c r="H71" i="7"/>
  <c r="O70" i="7"/>
  <c r="N70" i="7"/>
  <c r="L70" i="7"/>
  <c r="H70" i="7"/>
  <c r="K70" i="7" s="1"/>
  <c r="O69" i="7"/>
  <c r="N69" i="7"/>
  <c r="M69" i="7"/>
  <c r="P69" i="7" s="1"/>
  <c r="L69" i="7"/>
  <c r="K69" i="7"/>
  <c r="H69" i="7"/>
  <c r="O68" i="7"/>
  <c r="N68" i="7"/>
  <c r="L68" i="7"/>
  <c r="H68" i="7"/>
  <c r="M68" i="7" s="1"/>
  <c r="P68" i="7" s="1"/>
  <c r="O67" i="7"/>
  <c r="N67" i="7"/>
  <c r="M67" i="7"/>
  <c r="P67" i="7" s="1"/>
  <c r="L67" i="7"/>
  <c r="K67" i="7"/>
  <c r="H67" i="7"/>
  <c r="O66" i="7"/>
  <c r="N66" i="7"/>
  <c r="L66" i="7"/>
  <c r="H66" i="7"/>
  <c r="K66" i="7" s="1"/>
  <c r="O65" i="7"/>
  <c r="N65" i="7"/>
  <c r="M65" i="7"/>
  <c r="P65" i="7" s="1"/>
  <c r="L65" i="7"/>
  <c r="K65" i="7"/>
  <c r="H65" i="7"/>
  <c r="O64" i="7"/>
  <c r="N64" i="7"/>
  <c r="L64" i="7"/>
  <c r="H64" i="7"/>
  <c r="M64" i="7" s="1"/>
  <c r="P64" i="7" s="1"/>
  <c r="O63" i="7"/>
  <c r="N63" i="7"/>
  <c r="M63" i="7"/>
  <c r="P63" i="7" s="1"/>
  <c r="L63" i="7"/>
  <c r="K63" i="7"/>
  <c r="H63" i="7"/>
  <c r="O62" i="7"/>
  <c r="N62" i="7"/>
  <c r="L62" i="7"/>
  <c r="H62" i="7"/>
  <c r="K62" i="7" s="1"/>
  <c r="O61" i="7"/>
  <c r="N61" i="7"/>
  <c r="M61" i="7"/>
  <c r="P61" i="7" s="1"/>
  <c r="L61" i="7"/>
  <c r="K61" i="7"/>
  <c r="H61" i="7"/>
  <c r="O60" i="7"/>
  <c r="N60" i="7"/>
  <c r="L60" i="7"/>
  <c r="H60" i="7"/>
  <c r="M60" i="7" s="1"/>
  <c r="P60" i="7" s="1"/>
  <c r="O59" i="7"/>
  <c r="N59" i="7"/>
  <c r="M59" i="7"/>
  <c r="P59" i="7" s="1"/>
  <c r="L59" i="7"/>
  <c r="K59" i="7"/>
  <c r="H59" i="7"/>
  <c r="O58" i="7"/>
  <c r="N58" i="7"/>
  <c r="L58" i="7"/>
  <c r="H58" i="7"/>
  <c r="K58" i="7" s="1"/>
  <c r="O57" i="7"/>
  <c r="N57" i="7"/>
  <c r="M57" i="7"/>
  <c r="P57" i="7" s="1"/>
  <c r="L57" i="7"/>
  <c r="K57" i="7"/>
  <c r="H57" i="7"/>
  <c r="O56" i="7"/>
  <c r="N56" i="7"/>
  <c r="L56" i="7"/>
  <c r="H56" i="7"/>
  <c r="M56" i="7" s="1"/>
  <c r="P56" i="7" s="1"/>
  <c r="O55" i="7"/>
  <c r="N55" i="7"/>
  <c r="M55" i="7"/>
  <c r="P55" i="7" s="1"/>
  <c r="L55" i="7"/>
  <c r="K55" i="7"/>
  <c r="H55" i="7"/>
  <c r="O54" i="7"/>
  <c r="N54" i="7"/>
  <c r="L54" i="7"/>
  <c r="H54" i="7"/>
  <c r="K54" i="7" s="1"/>
  <c r="O53" i="7"/>
  <c r="N53" i="7"/>
  <c r="M53" i="7"/>
  <c r="P53" i="7" s="1"/>
  <c r="L53" i="7"/>
  <c r="K53" i="7"/>
  <c r="H53" i="7"/>
  <c r="O52" i="7"/>
  <c r="N52" i="7"/>
  <c r="L52" i="7"/>
  <c r="H52" i="7"/>
  <c r="M52" i="7" s="1"/>
  <c r="P52" i="7" s="1"/>
  <c r="O51" i="7"/>
  <c r="N51" i="7"/>
  <c r="M51" i="7"/>
  <c r="P51" i="7" s="1"/>
  <c r="L51" i="7"/>
  <c r="K51" i="7"/>
  <c r="H51" i="7"/>
  <c r="O50" i="7"/>
  <c r="N50" i="7"/>
  <c r="L50" i="7"/>
  <c r="H50" i="7"/>
  <c r="K50" i="7" s="1"/>
  <c r="O49" i="7"/>
  <c r="N49" i="7"/>
  <c r="M49" i="7"/>
  <c r="P49" i="7" s="1"/>
  <c r="L49" i="7"/>
  <c r="K49" i="7"/>
  <c r="H49" i="7"/>
  <c r="O48" i="7"/>
  <c r="N48" i="7"/>
  <c r="L48" i="7"/>
  <c r="H48" i="7"/>
  <c r="M48" i="7" s="1"/>
  <c r="P48" i="7" s="1"/>
  <c r="O47" i="7"/>
  <c r="N47" i="7"/>
  <c r="M47" i="7"/>
  <c r="P47" i="7" s="1"/>
  <c r="L47" i="7"/>
  <c r="K47" i="7"/>
  <c r="H47" i="7"/>
  <c r="O46" i="7"/>
  <c r="N46" i="7"/>
  <c r="L46" i="7"/>
  <c r="H46" i="7"/>
  <c r="K46" i="7" s="1"/>
  <c r="O45" i="7"/>
  <c r="N45" i="7"/>
  <c r="M45" i="7"/>
  <c r="P45" i="7" s="1"/>
  <c r="L45" i="7"/>
  <c r="K45" i="7"/>
  <c r="H45" i="7"/>
  <c r="O44" i="7"/>
  <c r="N44" i="7"/>
  <c r="L44" i="7"/>
  <c r="H44" i="7"/>
  <c r="M44" i="7" s="1"/>
  <c r="P44" i="7" s="1"/>
  <c r="O43" i="7"/>
  <c r="N43" i="7"/>
  <c r="M43" i="7"/>
  <c r="P43" i="7" s="1"/>
  <c r="L43" i="7"/>
  <c r="K43" i="7"/>
  <c r="H43" i="7"/>
  <c r="O42" i="7"/>
  <c r="N42" i="7"/>
  <c r="L42" i="7"/>
  <c r="H42" i="7"/>
  <c r="K42" i="7" s="1"/>
  <c r="O41" i="7"/>
  <c r="N41" i="7"/>
  <c r="M41" i="7"/>
  <c r="P41" i="7" s="1"/>
  <c r="L41" i="7"/>
  <c r="K41" i="7"/>
  <c r="H41" i="7"/>
  <c r="O40" i="7"/>
  <c r="N40" i="7"/>
  <c r="L40" i="7"/>
  <c r="H40" i="7"/>
  <c r="M40" i="7" s="1"/>
  <c r="P40" i="7" s="1"/>
  <c r="O39" i="7"/>
  <c r="N39" i="7"/>
  <c r="M39" i="7"/>
  <c r="P39" i="7" s="1"/>
  <c r="L39" i="7"/>
  <c r="K39" i="7"/>
  <c r="H39" i="7"/>
  <c r="O38" i="7"/>
  <c r="N38" i="7"/>
  <c r="L38" i="7"/>
  <c r="H38" i="7"/>
  <c r="K38" i="7" s="1"/>
  <c r="O37" i="7"/>
  <c r="N37" i="7"/>
  <c r="M37" i="7"/>
  <c r="P37" i="7" s="1"/>
  <c r="L37" i="7"/>
  <c r="K37" i="7"/>
  <c r="H37" i="7"/>
  <c r="O36" i="7"/>
  <c r="N36" i="7"/>
  <c r="L36" i="7"/>
  <c r="H36" i="7"/>
  <c r="M36" i="7" s="1"/>
  <c r="P36" i="7" s="1"/>
  <c r="O35" i="7"/>
  <c r="N35" i="7"/>
  <c r="M35" i="7"/>
  <c r="P35" i="7" s="1"/>
  <c r="L35" i="7"/>
  <c r="K35" i="7"/>
  <c r="H35" i="7"/>
  <c r="O34" i="7"/>
  <c r="N34" i="7"/>
  <c r="L34" i="7"/>
  <c r="H34" i="7"/>
  <c r="K34" i="7" s="1"/>
  <c r="O33" i="7"/>
  <c r="N33" i="7"/>
  <c r="M33" i="7"/>
  <c r="P33" i="7" s="1"/>
  <c r="L33" i="7"/>
  <c r="K33" i="7"/>
  <c r="H33" i="7"/>
  <c r="O32" i="7"/>
  <c r="N32" i="7"/>
  <c r="L32" i="7"/>
  <c r="H32" i="7"/>
  <c r="M32" i="7" s="1"/>
  <c r="P32" i="7" s="1"/>
  <c r="O31" i="7"/>
  <c r="N31" i="7"/>
  <c r="M31" i="7"/>
  <c r="P31" i="7" s="1"/>
  <c r="L31" i="7"/>
  <c r="K31" i="7"/>
  <c r="H31" i="7"/>
  <c r="O30" i="7"/>
  <c r="N30" i="7"/>
  <c r="L30" i="7"/>
  <c r="H30" i="7"/>
  <c r="K30" i="7" s="1"/>
  <c r="O29" i="7"/>
  <c r="N29" i="7"/>
  <c r="M29" i="7"/>
  <c r="P29" i="7" s="1"/>
  <c r="L29" i="7"/>
  <c r="K29" i="7"/>
  <c r="H29" i="7"/>
  <c r="O28" i="7"/>
  <c r="N28" i="7"/>
  <c r="L28" i="7"/>
  <c r="H28" i="7"/>
  <c r="M28" i="7" s="1"/>
  <c r="P28" i="7" s="1"/>
  <c r="O27" i="7"/>
  <c r="N27" i="7"/>
  <c r="M27" i="7"/>
  <c r="P27" i="7" s="1"/>
  <c r="L27" i="7"/>
  <c r="K27" i="7"/>
  <c r="H27" i="7"/>
  <c r="O26" i="7"/>
  <c r="N26" i="7"/>
  <c r="L26" i="7"/>
  <c r="H26" i="7"/>
  <c r="K26" i="7" s="1"/>
  <c r="O25" i="7"/>
  <c r="N25" i="7"/>
  <c r="M25" i="7"/>
  <c r="P25" i="7" s="1"/>
  <c r="L25" i="7"/>
  <c r="K25" i="7"/>
  <c r="H25" i="7"/>
  <c r="O24" i="7"/>
  <c r="N24" i="7"/>
  <c r="L24" i="7"/>
  <c r="H24" i="7"/>
  <c r="M24" i="7" s="1"/>
  <c r="P24" i="7" s="1"/>
  <c r="O23" i="7"/>
  <c r="N23" i="7"/>
  <c r="M23" i="7"/>
  <c r="P23" i="7" s="1"/>
  <c r="L23" i="7"/>
  <c r="K23" i="7"/>
  <c r="H23" i="7"/>
  <c r="O22" i="7"/>
  <c r="N22" i="7"/>
  <c r="L22" i="7"/>
  <c r="H22" i="7"/>
  <c r="K22" i="7" s="1"/>
  <c r="O21" i="7"/>
  <c r="N21" i="7"/>
  <c r="M21" i="7"/>
  <c r="P21" i="7" s="1"/>
  <c r="L21" i="7"/>
  <c r="K21" i="7"/>
  <c r="H21" i="7"/>
  <c r="O20" i="7"/>
  <c r="N20" i="7"/>
  <c r="L20" i="7"/>
  <c r="H20" i="7"/>
  <c r="M20" i="7" s="1"/>
  <c r="P20" i="7" s="1"/>
  <c r="O19" i="7"/>
  <c r="N19" i="7"/>
  <c r="M19" i="7"/>
  <c r="P19" i="7" s="1"/>
  <c r="L19" i="7"/>
  <c r="K19" i="7"/>
  <c r="H19" i="7"/>
  <c r="O18" i="7"/>
  <c r="N18" i="7"/>
  <c r="L18" i="7"/>
  <c r="H18" i="7"/>
  <c r="K18" i="7" s="1"/>
  <c r="O17" i="7"/>
  <c r="N17" i="7"/>
  <c r="M17" i="7"/>
  <c r="P17" i="7" s="1"/>
  <c r="L17" i="7"/>
  <c r="K17" i="7"/>
  <c r="H17" i="7"/>
  <c r="O16" i="7"/>
  <c r="N16" i="7"/>
  <c r="L16" i="7"/>
  <c r="H16" i="7"/>
  <c r="M16" i="7" s="1"/>
  <c r="P16" i="7" s="1"/>
  <c r="O15" i="7"/>
  <c r="N15" i="7"/>
  <c r="M15" i="7"/>
  <c r="P15" i="7" s="1"/>
  <c r="L15" i="7"/>
  <c r="K15" i="7"/>
  <c r="H15" i="7"/>
  <c r="O25" i="6"/>
  <c r="N25" i="6"/>
  <c r="M25" i="6"/>
  <c r="P25" i="6" s="1"/>
  <c r="L25" i="6"/>
  <c r="K25" i="6"/>
  <c r="H25" i="6"/>
  <c r="O24" i="6"/>
  <c r="N24" i="6"/>
  <c r="L24" i="6"/>
  <c r="H24" i="6"/>
  <c r="K24" i="6" s="1"/>
  <c r="O23" i="6"/>
  <c r="N23" i="6"/>
  <c r="M23" i="6"/>
  <c r="P23" i="6" s="1"/>
  <c r="L23" i="6"/>
  <c r="K23" i="6"/>
  <c r="H23" i="6"/>
  <c r="O22" i="6"/>
  <c r="N22" i="6"/>
  <c r="L22" i="6"/>
  <c r="H22" i="6"/>
  <c r="M22" i="6" s="1"/>
  <c r="P22" i="6" s="1"/>
  <c r="O21" i="6"/>
  <c r="N21" i="6"/>
  <c r="M21" i="6"/>
  <c r="P21" i="6" s="1"/>
  <c r="L21" i="6"/>
  <c r="K21" i="6"/>
  <c r="H21" i="6"/>
  <c r="O20" i="6"/>
  <c r="N20" i="6"/>
  <c r="L20" i="6"/>
  <c r="H20" i="6"/>
  <c r="K20" i="6" s="1"/>
  <c r="O19" i="6"/>
  <c r="N19" i="6"/>
  <c r="M19" i="6"/>
  <c r="P19" i="6" s="1"/>
  <c r="L19" i="6"/>
  <c r="K19" i="6"/>
  <c r="H19" i="6"/>
  <c r="O18" i="6"/>
  <c r="N18" i="6"/>
  <c r="L18" i="6"/>
  <c r="H18" i="6"/>
  <c r="M18" i="6" s="1"/>
  <c r="P18" i="6" s="1"/>
  <c r="O17" i="6"/>
  <c r="N17" i="6"/>
  <c r="M17" i="6"/>
  <c r="P17" i="6" s="1"/>
  <c r="L17" i="6"/>
  <c r="K17" i="6"/>
  <c r="H17" i="6"/>
  <c r="O16" i="6"/>
  <c r="N16" i="6"/>
  <c r="L16" i="6"/>
  <c r="H16" i="6"/>
  <c r="K16" i="6" s="1"/>
  <c r="O15" i="6"/>
  <c r="N15" i="6"/>
  <c r="M15" i="6"/>
  <c r="P15" i="6" s="1"/>
  <c r="L15" i="6"/>
  <c r="K15" i="6"/>
  <c r="H15" i="6"/>
  <c r="O131" i="5"/>
  <c r="N131" i="5"/>
  <c r="M131" i="5"/>
  <c r="P131" i="5" s="1"/>
  <c r="L131" i="5"/>
  <c r="K131" i="5"/>
  <c r="H131" i="5"/>
  <c r="O130" i="5"/>
  <c r="N130" i="5"/>
  <c r="L130" i="5"/>
  <c r="H130" i="5"/>
  <c r="K130" i="5" s="1"/>
  <c r="O129" i="5"/>
  <c r="N129" i="5"/>
  <c r="M129" i="5"/>
  <c r="L129" i="5"/>
  <c r="K129" i="5"/>
  <c r="H129" i="5"/>
  <c r="O128" i="5"/>
  <c r="N128" i="5"/>
  <c r="L128" i="5"/>
  <c r="H128" i="5"/>
  <c r="O127" i="5"/>
  <c r="N127" i="5"/>
  <c r="M127" i="5"/>
  <c r="P127" i="5" s="1"/>
  <c r="L127" i="5"/>
  <c r="K127" i="5"/>
  <c r="H127" i="5"/>
  <c r="O126" i="5"/>
  <c r="N126" i="5"/>
  <c r="L126" i="5"/>
  <c r="H126" i="5"/>
  <c r="K126" i="5" s="1"/>
  <c r="O125" i="5"/>
  <c r="N125" i="5"/>
  <c r="M125" i="5"/>
  <c r="L125" i="5"/>
  <c r="K125" i="5"/>
  <c r="H125" i="5"/>
  <c r="O124" i="5"/>
  <c r="N124" i="5"/>
  <c r="L124" i="5"/>
  <c r="H124" i="5"/>
  <c r="O123" i="5"/>
  <c r="N123" i="5"/>
  <c r="M123" i="5"/>
  <c r="P123" i="5" s="1"/>
  <c r="L123" i="5"/>
  <c r="K123" i="5"/>
  <c r="H123" i="5"/>
  <c r="O122" i="5"/>
  <c r="N122" i="5"/>
  <c r="L122" i="5"/>
  <c r="H122" i="5"/>
  <c r="K122" i="5" s="1"/>
  <c r="O121" i="5"/>
  <c r="N121" i="5"/>
  <c r="M121" i="5"/>
  <c r="P121" i="5" s="1"/>
  <c r="L121" i="5"/>
  <c r="K121" i="5"/>
  <c r="H121" i="5"/>
  <c r="O120" i="5"/>
  <c r="N120" i="5"/>
  <c r="L120" i="5"/>
  <c r="H120" i="5"/>
  <c r="O119" i="5"/>
  <c r="N119" i="5"/>
  <c r="M119" i="5"/>
  <c r="P119" i="5" s="1"/>
  <c r="L119" i="5"/>
  <c r="K119" i="5"/>
  <c r="H119" i="5"/>
  <c r="O118" i="5"/>
  <c r="N118" i="5"/>
  <c r="L118" i="5"/>
  <c r="H118" i="5"/>
  <c r="K118" i="5" s="1"/>
  <c r="O117" i="5"/>
  <c r="N117" i="5"/>
  <c r="M117" i="5"/>
  <c r="P117" i="5" s="1"/>
  <c r="L117" i="5"/>
  <c r="K117" i="5"/>
  <c r="H117" i="5"/>
  <c r="O116" i="5"/>
  <c r="N116" i="5"/>
  <c r="L116" i="5"/>
  <c r="H116" i="5"/>
  <c r="O115" i="5"/>
  <c r="N115" i="5"/>
  <c r="M115" i="5"/>
  <c r="P115" i="5" s="1"/>
  <c r="L115" i="5"/>
  <c r="K115" i="5"/>
  <c r="H115" i="5"/>
  <c r="O114" i="5"/>
  <c r="N114" i="5"/>
  <c r="L114" i="5"/>
  <c r="H114" i="5"/>
  <c r="K114" i="5" s="1"/>
  <c r="O113" i="5"/>
  <c r="N113" i="5"/>
  <c r="M113" i="5"/>
  <c r="L113" i="5"/>
  <c r="K113" i="5"/>
  <c r="H113" i="5"/>
  <c r="O112" i="5"/>
  <c r="N112" i="5"/>
  <c r="L112" i="5"/>
  <c r="H112" i="5"/>
  <c r="O111" i="5"/>
  <c r="N111" i="5"/>
  <c r="M111" i="5"/>
  <c r="P111" i="5" s="1"/>
  <c r="L111" i="5"/>
  <c r="K111" i="5"/>
  <c r="H111" i="5"/>
  <c r="O110" i="5"/>
  <c r="N110" i="5"/>
  <c r="L110" i="5"/>
  <c r="H110" i="5"/>
  <c r="K110" i="5" s="1"/>
  <c r="O109" i="5"/>
  <c r="N109" i="5"/>
  <c r="M109" i="5"/>
  <c r="L109" i="5"/>
  <c r="K109" i="5"/>
  <c r="H109" i="5"/>
  <c r="O108" i="5"/>
  <c r="N108" i="5"/>
  <c r="L108" i="5"/>
  <c r="H108" i="5"/>
  <c r="O107" i="5"/>
  <c r="N107" i="5"/>
  <c r="M107" i="5"/>
  <c r="P107" i="5" s="1"/>
  <c r="L107" i="5"/>
  <c r="K107" i="5"/>
  <c r="H107" i="5"/>
  <c r="O106" i="5"/>
  <c r="N106" i="5"/>
  <c r="L106" i="5"/>
  <c r="H106" i="5"/>
  <c r="K106" i="5" s="1"/>
  <c r="O105" i="5"/>
  <c r="N105" i="5"/>
  <c r="M105" i="5"/>
  <c r="P105" i="5" s="1"/>
  <c r="L105" i="5"/>
  <c r="K105" i="5"/>
  <c r="H105" i="5"/>
  <c r="O104" i="5"/>
  <c r="N104" i="5"/>
  <c r="L104" i="5"/>
  <c r="H104" i="5"/>
  <c r="O103" i="5"/>
  <c r="N103" i="5"/>
  <c r="M103" i="5"/>
  <c r="P103" i="5" s="1"/>
  <c r="L103" i="5"/>
  <c r="K103" i="5"/>
  <c r="H103" i="5"/>
  <c r="O102" i="5"/>
  <c r="N102" i="5"/>
  <c r="L102" i="5"/>
  <c r="H102" i="5"/>
  <c r="K102" i="5" s="1"/>
  <c r="O101" i="5"/>
  <c r="N101" i="5"/>
  <c r="L101" i="5"/>
  <c r="K101" i="5"/>
  <c r="H101" i="5"/>
  <c r="M101" i="5" s="1"/>
  <c r="P101" i="5" s="1"/>
  <c r="O100" i="5"/>
  <c r="N100" i="5"/>
  <c r="L100" i="5"/>
  <c r="H100" i="5"/>
  <c r="O99" i="5"/>
  <c r="N99" i="5"/>
  <c r="M99" i="5"/>
  <c r="P99" i="5" s="1"/>
  <c r="L99" i="5"/>
  <c r="K99" i="5"/>
  <c r="H99" i="5"/>
  <c r="O98" i="5"/>
  <c r="N98" i="5"/>
  <c r="L98" i="5"/>
  <c r="H98" i="5"/>
  <c r="K98" i="5" s="1"/>
  <c r="O97" i="5"/>
  <c r="N97" i="5"/>
  <c r="L97" i="5"/>
  <c r="K97" i="5"/>
  <c r="H97" i="5"/>
  <c r="M97" i="5" s="1"/>
  <c r="P97" i="5" s="1"/>
  <c r="O96" i="5"/>
  <c r="N96" i="5"/>
  <c r="L96" i="5"/>
  <c r="H96" i="5"/>
  <c r="O95" i="5"/>
  <c r="N95" i="5"/>
  <c r="M95" i="5"/>
  <c r="P95" i="5" s="1"/>
  <c r="L95" i="5"/>
  <c r="H95" i="5"/>
  <c r="K95" i="5" s="1"/>
  <c r="O94" i="5"/>
  <c r="N94" i="5"/>
  <c r="L94" i="5"/>
  <c r="H94" i="5"/>
  <c r="K94" i="5" s="1"/>
  <c r="O93" i="5"/>
  <c r="N93" i="5"/>
  <c r="L93" i="5"/>
  <c r="K93" i="5"/>
  <c r="H93" i="5"/>
  <c r="M93" i="5" s="1"/>
  <c r="P93" i="5" s="1"/>
  <c r="O92" i="5"/>
  <c r="N92" i="5"/>
  <c r="L92" i="5"/>
  <c r="H92" i="5"/>
  <c r="O91" i="5"/>
  <c r="N91" i="5"/>
  <c r="M91" i="5"/>
  <c r="P91" i="5" s="1"/>
  <c r="L91" i="5"/>
  <c r="H91" i="5"/>
  <c r="K91" i="5" s="1"/>
  <c r="O90" i="5"/>
  <c r="N90" i="5"/>
  <c r="L90" i="5"/>
  <c r="H90" i="5"/>
  <c r="K90" i="5" s="1"/>
  <c r="O89" i="5"/>
  <c r="N89" i="5"/>
  <c r="L89" i="5"/>
  <c r="K89" i="5"/>
  <c r="H89" i="5"/>
  <c r="M89" i="5" s="1"/>
  <c r="P89" i="5" s="1"/>
  <c r="O88" i="5"/>
  <c r="N88" i="5"/>
  <c r="L88" i="5"/>
  <c r="H88" i="5"/>
  <c r="O87" i="5"/>
  <c r="N87" i="5"/>
  <c r="M87" i="5"/>
  <c r="P87" i="5" s="1"/>
  <c r="L87" i="5"/>
  <c r="H87" i="5"/>
  <c r="K87" i="5" s="1"/>
  <c r="O86" i="5"/>
  <c r="N86" i="5"/>
  <c r="L86" i="5"/>
  <c r="H86" i="5"/>
  <c r="K86" i="5" s="1"/>
  <c r="O85" i="5"/>
  <c r="N85" i="5"/>
  <c r="L85" i="5"/>
  <c r="K85" i="5"/>
  <c r="H85" i="5"/>
  <c r="M85" i="5" s="1"/>
  <c r="P85" i="5" s="1"/>
  <c r="O84" i="5"/>
  <c r="N84" i="5"/>
  <c r="L84" i="5"/>
  <c r="H84" i="5"/>
  <c r="O83" i="5"/>
  <c r="N83" i="5"/>
  <c r="M83" i="5"/>
  <c r="P83" i="5" s="1"/>
  <c r="L83" i="5"/>
  <c r="H83" i="5"/>
  <c r="K83" i="5" s="1"/>
  <c r="O82" i="5"/>
  <c r="N82" i="5"/>
  <c r="L82" i="5"/>
  <c r="H82" i="5"/>
  <c r="K82" i="5" s="1"/>
  <c r="O81" i="5"/>
  <c r="N81" i="5"/>
  <c r="L81" i="5"/>
  <c r="K81" i="5"/>
  <c r="H81" i="5"/>
  <c r="M81" i="5" s="1"/>
  <c r="P81" i="5" s="1"/>
  <c r="O80" i="5"/>
  <c r="N80" i="5"/>
  <c r="L80" i="5"/>
  <c r="H80" i="5"/>
  <c r="O79" i="5"/>
  <c r="N79" i="5"/>
  <c r="M79" i="5"/>
  <c r="P79" i="5" s="1"/>
  <c r="L79" i="5"/>
  <c r="H79" i="5"/>
  <c r="K79" i="5" s="1"/>
  <c r="O78" i="5"/>
  <c r="N78" i="5"/>
  <c r="L78" i="5"/>
  <c r="H78" i="5"/>
  <c r="K78" i="5" s="1"/>
  <c r="O77" i="5"/>
  <c r="N77" i="5"/>
  <c r="L77" i="5"/>
  <c r="K77" i="5"/>
  <c r="H77" i="5"/>
  <c r="M77" i="5" s="1"/>
  <c r="P77" i="5" s="1"/>
  <c r="O76" i="5"/>
  <c r="N76" i="5"/>
  <c r="L76" i="5"/>
  <c r="H76" i="5"/>
  <c r="O75" i="5"/>
  <c r="N75" i="5"/>
  <c r="M75" i="5"/>
  <c r="P75" i="5" s="1"/>
  <c r="L75" i="5"/>
  <c r="H75" i="5"/>
  <c r="K75" i="5" s="1"/>
  <c r="O74" i="5"/>
  <c r="N74" i="5"/>
  <c r="L74" i="5"/>
  <c r="H74" i="5"/>
  <c r="K74" i="5" s="1"/>
  <c r="O73" i="5"/>
  <c r="N73" i="5"/>
  <c r="L73" i="5"/>
  <c r="K73" i="5"/>
  <c r="H73" i="5"/>
  <c r="M73" i="5" s="1"/>
  <c r="P73" i="5" s="1"/>
  <c r="O72" i="5"/>
  <c r="N72" i="5"/>
  <c r="L72" i="5"/>
  <c r="H72" i="5"/>
  <c r="O71" i="5"/>
  <c r="N71" i="5"/>
  <c r="M71" i="5"/>
  <c r="P71" i="5" s="1"/>
  <c r="L71" i="5"/>
  <c r="H71" i="5"/>
  <c r="K71" i="5" s="1"/>
  <c r="O70" i="5"/>
  <c r="N70" i="5"/>
  <c r="L70" i="5"/>
  <c r="H70" i="5"/>
  <c r="K70" i="5" s="1"/>
  <c r="O69" i="5"/>
  <c r="N69" i="5"/>
  <c r="L69" i="5"/>
  <c r="K69" i="5"/>
  <c r="H69" i="5"/>
  <c r="M69" i="5" s="1"/>
  <c r="P69" i="5" s="1"/>
  <c r="O68" i="5"/>
  <c r="N68" i="5"/>
  <c r="L68" i="5"/>
  <c r="H68" i="5"/>
  <c r="O67" i="5"/>
  <c r="N67" i="5"/>
  <c r="M67" i="5"/>
  <c r="P67" i="5" s="1"/>
  <c r="L67" i="5"/>
  <c r="H67" i="5"/>
  <c r="K67" i="5" s="1"/>
  <c r="O66" i="5"/>
  <c r="N66" i="5"/>
  <c r="L66" i="5"/>
  <c r="H66" i="5"/>
  <c r="K66" i="5" s="1"/>
  <c r="O65" i="5"/>
  <c r="N65" i="5"/>
  <c r="L65" i="5"/>
  <c r="K65" i="5"/>
  <c r="H65" i="5"/>
  <c r="M65" i="5" s="1"/>
  <c r="P65" i="5" s="1"/>
  <c r="O64" i="5"/>
  <c r="N64" i="5"/>
  <c r="L64" i="5"/>
  <c r="H64" i="5"/>
  <c r="O63" i="5"/>
  <c r="N63" i="5"/>
  <c r="M63" i="5"/>
  <c r="P63" i="5" s="1"/>
  <c r="L63" i="5"/>
  <c r="H63" i="5"/>
  <c r="K63" i="5" s="1"/>
  <c r="O62" i="5"/>
  <c r="N62" i="5"/>
  <c r="L62" i="5"/>
  <c r="H62" i="5"/>
  <c r="K62" i="5" s="1"/>
  <c r="O61" i="5"/>
  <c r="N61" i="5"/>
  <c r="L61" i="5"/>
  <c r="K61" i="5"/>
  <c r="H61" i="5"/>
  <c r="M61" i="5" s="1"/>
  <c r="P61" i="5" s="1"/>
  <c r="O60" i="5"/>
  <c r="N60" i="5"/>
  <c r="L60" i="5"/>
  <c r="H60" i="5"/>
  <c r="O59" i="5"/>
  <c r="N59" i="5"/>
  <c r="M59" i="5"/>
  <c r="P59" i="5" s="1"/>
  <c r="L59" i="5"/>
  <c r="H59" i="5"/>
  <c r="K59" i="5" s="1"/>
  <c r="O58" i="5"/>
  <c r="N58" i="5"/>
  <c r="L58" i="5"/>
  <c r="H58" i="5"/>
  <c r="K58" i="5" s="1"/>
  <c r="O57" i="5"/>
  <c r="N57" i="5"/>
  <c r="L57" i="5"/>
  <c r="K57" i="5"/>
  <c r="H57" i="5"/>
  <c r="M57" i="5" s="1"/>
  <c r="P57" i="5" s="1"/>
  <c r="O56" i="5"/>
  <c r="N56" i="5"/>
  <c r="L56" i="5"/>
  <c r="H56" i="5"/>
  <c r="O55" i="5"/>
  <c r="N55" i="5"/>
  <c r="M55" i="5"/>
  <c r="P55" i="5" s="1"/>
  <c r="L55" i="5"/>
  <c r="H55" i="5"/>
  <c r="K55" i="5" s="1"/>
  <c r="O54" i="5"/>
  <c r="N54" i="5"/>
  <c r="L54" i="5"/>
  <c r="H54" i="5"/>
  <c r="K54" i="5" s="1"/>
  <c r="O53" i="5"/>
  <c r="N53" i="5"/>
  <c r="L53" i="5"/>
  <c r="K53" i="5"/>
  <c r="H53" i="5"/>
  <c r="M53" i="5" s="1"/>
  <c r="P53" i="5" s="1"/>
  <c r="O52" i="5"/>
  <c r="N52" i="5"/>
  <c r="L52" i="5"/>
  <c r="H52" i="5"/>
  <c r="O51" i="5"/>
  <c r="N51" i="5"/>
  <c r="M51" i="5"/>
  <c r="P51" i="5" s="1"/>
  <c r="L51" i="5"/>
  <c r="H51" i="5"/>
  <c r="K51" i="5" s="1"/>
  <c r="O50" i="5"/>
  <c r="N50" i="5"/>
  <c r="L50" i="5"/>
  <c r="H50" i="5"/>
  <c r="K50" i="5" s="1"/>
  <c r="O49" i="5"/>
  <c r="N49" i="5"/>
  <c r="L49" i="5"/>
  <c r="K49" i="5"/>
  <c r="H49" i="5"/>
  <c r="M49" i="5" s="1"/>
  <c r="P49" i="5" s="1"/>
  <c r="O48" i="5"/>
  <c r="N48" i="5"/>
  <c r="L48" i="5"/>
  <c r="H48" i="5"/>
  <c r="O47" i="5"/>
  <c r="N47" i="5"/>
  <c r="M47" i="5"/>
  <c r="P47" i="5" s="1"/>
  <c r="L47" i="5"/>
  <c r="H47" i="5"/>
  <c r="K47" i="5" s="1"/>
  <c r="O46" i="5"/>
  <c r="N46" i="5"/>
  <c r="L46" i="5"/>
  <c r="H46" i="5"/>
  <c r="K46" i="5" s="1"/>
  <c r="O45" i="5"/>
  <c r="N45" i="5"/>
  <c r="L45" i="5"/>
  <c r="K45" i="5"/>
  <c r="H45" i="5"/>
  <c r="M45" i="5" s="1"/>
  <c r="P45" i="5" s="1"/>
  <c r="O44" i="5"/>
  <c r="N44" i="5"/>
  <c r="L44" i="5"/>
  <c r="H44" i="5"/>
  <c r="O43" i="5"/>
  <c r="N43" i="5"/>
  <c r="M43" i="5"/>
  <c r="P43" i="5" s="1"/>
  <c r="L43" i="5"/>
  <c r="H43" i="5"/>
  <c r="K43" i="5" s="1"/>
  <c r="O42" i="5"/>
  <c r="N42" i="5"/>
  <c r="L42" i="5"/>
  <c r="H42" i="5"/>
  <c r="K42" i="5" s="1"/>
  <c r="O41" i="5"/>
  <c r="N41" i="5"/>
  <c r="L41" i="5"/>
  <c r="K41" i="5"/>
  <c r="H41" i="5"/>
  <c r="M41" i="5" s="1"/>
  <c r="P41" i="5" s="1"/>
  <c r="O40" i="5"/>
  <c r="N40" i="5"/>
  <c r="L40" i="5"/>
  <c r="H40" i="5"/>
  <c r="O39" i="5"/>
  <c r="N39" i="5"/>
  <c r="M39" i="5"/>
  <c r="P39" i="5" s="1"/>
  <c r="L39" i="5"/>
  <c r="H39" i="5"/>
  <c r="K39" i="5" s="1"/>
  <c r="O38" i="5"/>
  <c r="N38" i="5"/>
  <c r="L38" i="5"/>
  <c r="H38" i="5"/>
  <c r="K38" i="5" s="1"/>
  <c r="O37" i="5"/>
  <c r="N37" i="5"/>
  <c r="L37" i="5"/>
  <c r="K37" i="5"/>
  <c r="H37" i="5"/>
  <c r="M37" i="5" s="1"/>
  <c r="P37" i="5" s="1"/>
  <c r="O36" i="5"/>
  <c r="N36" i="5"/>
  <c r="L36" i="5"/>
  <c r="H36" i="5"/>
  <c r="O35" i="5"/>
  <c r="N35" i="5"/>
  <c r="M35" i="5"/>
  <c r="P35" i="5" s="1"/>
  <c r="L35" i="5"/>
  <c r="H35" i="5"/>
  <c r="K35" i="5" s="1"/>
  <c r="O34" i="5"/>
  <c r="N34" i="5"/>
  <c r="L34" i="5"/>
  <c r="H34" i="5"/>
  <c r="K34" i="5" s="1"/>
  <c r="O33" i="5"/>
  <c r="N33" i="5"/>
  <c r="L33" i="5"/>
  <c r="K33" i="5"/>
  <c r="H33" i="5"/>
  <c r="M33" i="5" s="1"/>
  <c r="P33" i="5" s="1"/>
  <c r="O32" i="5"/>
  <c r="N32" i="5"/>
  <c r="L32" i="5"/>
  <c r="H32" i="5"/>
  <c r="O31" i="5"/>
  <c r="N31" i="5"/>
  <c r="M31" i="5"/>
  <c r="P31" i="5" s="1"/>
  <c r="L31" i="5"/>
  <c r="H31" i="5"/>
  <c r="K31" i="5" s="1"/>
  <c r="O30" i="5"/>
  <c r="N30" i="5"/>
  <c r="L30" i="5"/>
  <c r="H30" i="5"/>
  <c r="K30" i="5" s="1"/>
  <c r="O29" i="5"/>
  <c r="N29" i="5"/>
  <c r="M29" i="5"/>
  <c r="P29" i="5" s="1"/>
  <c r="L29" i="5"/>
  <c r="K29" i="5"/>
  <c r="H29" i="5"/>
  <c r="O28" i="5"/>
  <c r="N28" i="5"/>
  <c r="L28" i="5"/>
  <c r="H28" i="5"/>
  <c r="O27" i="5"/>
  <c r="N27" i="5"/>
  <c r="M27" i="5"/>
  <c r="P27" i="5" s="1"/>
  <c r="L27" i="5"/>
  <c r="H27" i="5"/>
  <c r="K27" i="5" s="1"/>
  <c r="O26" i="5"/>
  <c r="N26" i="5"/>
  <c r="L26" i="5"/>
  <c r="H26" i="5"/>
  <c r="K26" i="5" s="1"/>
  <c r="O25" i="5"/>
  <c r="N25" i="5"/>
  <c r="M25" i="5"/>
  <c r="P25" i="5" s="1"/>
  <c r="L25" i="5"/>
  <c r="K25" i="5"/>
  <c r="H25" i="5"/>
  <c r="O24" i="5"/>
  <c r="N24" i="5"/>
  <c r="L24" i="5"/>
  <c r="H24" i="5"/>
  <c r="O23" i="5"/>
  <c r="N23" i="5"/>
  <c r="M23" i="5"/>
  <c r="P23" i="5" s="1"/>
  <c r="L23" i="5"/>
  <c r="K23" i="5"/>
  <c r="H23" i="5"/>
  <c r="O22" i="5"/>
  <c r="N22" i="5"/>
  <c r="L22" i="5"/>
  <c r="H22" i="5"/>
  <c r="K22" i="5" s="1"/>
  <c r="O21" i="5"/>
  <c r="N21" i="5"/>
  <c r="M21" i="5"/>
  <c r="P21" i="5" s="1"/>
  <c r="L21" i="5"/>
  <c r="K21" i="5"/>
  <c r="H21" i="5"/>
  <c r="P20" i="5"/>
  <c r="O20" i="5"/>
  <c r="N20" i="5"/>
  <c r="L20" i="5"/>
  <c r="K20" i="5"/>
  <c r="H20" i="5"/>
  <c r="M20" i="5" s="1"/>
  <c r="O19" i="5"/>
  <c r="N19" i="5"/>
  <c r="L19" i="5"/>
  <c r="H19" i="5"/>
  <c r="M19" i="5" s="1"/>
  <c r="P19" i="5" s="1"/>
  <c r="O18" i="5"/>
  <c r="N18" i="5"/>
  <c r="M18" i="5"/>
  <c r="P18" i="5" s="1"/>
  <c r="L18" i="5"/>
  <c r="H18" i="5"/>
  <c r="K18" i="5" s="1"/>
  <c r="P17" i="5"/>
  <c r="O17" i="5"/>
  <c r="N17" i="5"/>
  <c r="M17" i="5"/>
  <c r="L17" i="5"/>
  <c r="K17" i="5"/>
  <c r="H17" i="5"/>
  <c r="O16" i="5"/>
  <c r="N16" i="5"/>
  <c r="L16" i="5"/>
  <c r="K16" i="5"/>
  <c r="H16" i="5"/>
  <c r="M16" i="5" s="1"/>
  <c r="P16" i="5" s="1"/>
  <c r="O15" i="5"/>
  <c r="N15" i="5"/>
  <c r="L15" i="5"/>
  <c r="H15" i="5"/>
  <c r="M15" i="5" s="1"/>
  <c r="P15" i="5" s="1"/>
  <c r="O101" i="4"/>
  <c r="N101" i="4"/>
  <c r="M101" i="4"/>
  <c r="P101" i="4" s="1"/>
  <c r="L101" i="4"/>
  <c r="K101" i="4"/>
  <c r="H101" i="4"/>
  <c r="O100" i="4"/>
  <c r="N100" i="4"/>
  <c r="L100" i="4"/>
  <c r="H100" i="4"/>
  <c r="K100" i="4" s="1"/>
  <c r="O99" i="4"/>
  <c r="N99" i="4"/>
  <c r="M99" i="4"/>
  <c r="P99" i="4" s="1"/>
  <c r="L99" i="4"/>
  <c r="K99" i="4"/>
  <c r="H99" i="4"/>
  <c r="O98" i="4"/>
  <c r="N98" i="4"/>
  <c r="L98" i="4"/>
  <c r="H98" i="4"/>
  <c r="M98" i="4" s="1"/>
  <c r="P98" i="4" s="1"/>
  <c r="O97" i="4"/>
  <c r="N97" i="4"/>
  <c r="M97" i="4"/>
  <c r="P97" i="4" s="1"/>
  <c r="L97" i="4"/>
  <c r="K97" i="4"/>
  <c r="H97" i="4"/>
  <c r="O96" i="4"/>
  <c r="N96" i="4"/>
  <c r="L96" i="4"/>
  <c r="H96" i="4"/>
  <c r="K96" i="4" s="1"/>
  <c r="O95" i="4"/>
  <c r="N95" i="4"/>
  <c r="M95" i="4"/>
  <c r="P95" i="4" s="1"/>
  <c r="L95" i="4"/>
  <c r="K95" i="4"/>
  <c r="H95" i="4"/>
  <c r="O94" i="4"/>
  <c r="N94" i="4"/>
  <c r="L94" i="4"/>
  <c r="H94" i="4"/>
  <c r="M94" i="4" s="1"/>
  <c r="P94" i="4" s="1"/>
  <c r="O93" i="4"/>
  <c r="N93" i="4"/>
  <c r="M93" i="4"/>
  <c r="P93" i="4" s="1"/>
  <c r="L93" i="4"/>
  <c r="K93" i="4"/>
  <c r="H93" i="4"/>
  <c r="O92" i="4"/>
  <c r="N92" i="4"/>
  <c r="L92" i="4"/>
  <c r="H92" i="4"/>
  <c r="K92" i="4" s="1"/>
  <c r="O91" i="4"/>
  <c r="N91" i="4"/>
  <c r="M91" i="4"/>
  <c r="P91" i="4" s="1"/>
  <c r="L91" i="4"/>
  <c r="K91" i="4"/>
  <c r="H91" i="4"/>
  <c r="O90" i="4"/>
  <c r="N90" i="4"/>
  <c r="L90" i="4"/>
  <c r="H90" i="4"/>
  <c r="M90" i="4" s="1"/>
  <c r="P90" i="4" s="1"/>
  <c r="O89" i="4"/>
  <c r="N89" i="4"/>
  <c r="M89" i="4"/>
  <c r="P89" i="4" s="1"/>
  <c r="L89" i="4"/>
  <c r="K89" i="4"/>
  <c r="H89" i="4"/>
  <c r="O88" i="4"/>
  <c r="N88" i="4"/>
  <c r="L88" i="4"/>
  <c r="H88" i="4"/>
  <c r="K88" i="4" s="1"/>
  <c r="O87" i="4"/>
  <c r="N87" i="4"/>
  <c r="M87" i="4"/>
  <c r="P87" i="4" s="1"/>
  <c r="L87" i="4"/>
  <c r="K87" i="4"/>
  <c r="H87" i="4"/>
  <c r="O86" i="4"/>
  <c r="N86" i="4"/>
  <c r="L86" i="4"/>
  <c r="H86" i="4"/>
  <c r="M86" i="4" s="1"/>
  <c r="P86" i="4" s="1"/>
  <c r="O85" i="4"/>
  <c r="N85" i="4"/>
  <c r="M85" i="4"/>
  <c r="P85" i="4" s="1"/>
  <c r="L85" i="4"/>
  <c r="K85" i="4"/>
  <c r="H85" i="4"/>
  <c r="O84" i="4"/>
  <c r="N84" i="4"/>
  <c r="L84" i="4"/>
  <c r="H84" i="4"/>
  <c r="K84" i="4" s="1"/>
  <c r="O83" i="4"/>
  <c r="N83" i="4"/>
  <c r="M83" i="4"/>
  <c r="P83" i="4" s="1"/>
  <c r="L83" i="4"/>
  <c r="K83" i="4"/>
  <c r="H83" i="4"/>
  <c r="O82" i="4"/>
  <c r="N82" i="4"/>
  <c r="L82" i="4"/>
  <c r="H82" i="4"/>
  <c r="M82" i="4" s="1"/>
  <c r="P82" i="4" s="1"/>
  <c r="O81" i="4"/>
  <c r="N81" i="4"/>
  <c r="M81" i="4"/>
  <c r="P81" i="4" s="1"/>
  <c r="L81" i="4"/>
  <c r="K81" i="4"/>
  <c r="H81" i="4"/>
  <c r="O80" i="4"/>
  <c r="N80" i="4"/>
  <c r="L80" i="4"/>
  <c r="H80" i="4"/>
  <c r="K80" i="4" s="1"/>
  <c r="O79" i="4"/>
  <c r="N79" i="4"/>
  <c r="M79" i="4"/>
  <c r="P79" i="4" s="1"/>
  <c r="L79" i="4"/>
  <c r="K79" i="4"/>
  <c r="H79" i="4"/>
  <c r="O78" i="4"/>
  <c r="N78" i="4"/>
  <c r="L78" i="4"/>
  <c r="H78" i="4"/>
  <c r="M78" i="4" s="1"/>
  <c r="P78" i="4" s="1"/>
  <c r="O77" i="4"/>
  <c r="N77" i="4"/>
  <c r="M77" i="4"/>
  <c r="P77" i="4" s="1"/>
  <c r="L77" i="4"/>
  <c r="K77" i="4"/>
  <c r="H77" i="4"/>
  <c r="O76" i="4"/>
  <c r="N76" i="4"/>
  <c r="L76" i="4"/>
  <c r="H76" i="4"/>
  <c r="K76" i="4" s="1"/>
  <c r="O75" i="4"/>
  <c r="N75" i="4"/>
  <c r="M75" i="4"/>
  <c r="P75" i="4" s="1"/>
  <c r="L75" i="4"/>
  <c r="K75" i="4"/>
  <c r="H75" i="4"/>
  <c r="O74" i="4"/>
  <c r="N74" i="4"/>
  <c r="L74" i="4"/>
  <c r="H74" i="4"/>
  <c r="M74" i="4" s="1"/>
  <c r="P74" i="4" s="1"/>
  <c r="O73" i="4"/>
  <c r="N73" i="4"/>
  <c r="M73" i="4"/>
  <c r="P73" i="4" s="1"/>
  <c r="L73" i="4"/>
  <c r="K73" i="4"/>
  <c r="H73" i="4"/>
  <c r="O72" i="4"/>
  <c r="N72" i="4"/>
  <c r="L72" i="4"/>
  <c r="H72" i="4"/>
  <c r="K72" i="4" s="1"/>
  <c r="O71" i="4"/>
  <c r="N71" i="4"/>
  <c r="M71" i="4"/>
  <c r="P71" i="4" s="1"/>
  <c r="L71" i="4"/>
  <c r="K71" i="4"/>
  <c r="H71" i="4"/>
  <c r="O70" i="4"/>
  <c r="N70" i="4"/>
  <c r="L70" i="4"/>
  <c r="H70" i="4"/>
  <c r="M70" i="4" s="1"/>
  <c r="P70" i="4" s="1"/>
  <c r="O69" i="4"/>
  <c r="N69" i="4"/>
  <c r="M69" i="4"/>
  <c r="P69" i="4" s="1"/>
  <c r="L69" i="4"/>
  <c r="K69" i="4"/>
  <c r="H69" i="4"/>
  <c r="O68" i="4"/>
  <c r="N68" i="4"/>
  <c r="L68" i="4"/>
  <c r="H68" i="4"/>
  <c r="K68" i="4" s="1"/>
  <c r="O67" i="4"/>
  <c r="N67" i="4"/>
  <c r="M67" i="4"/>
  <c r="P67" i="4" s="1"/>
  <c r="L67" i="4"/>
  <c r="K67" i="4"/>
  <c r="H67" i="4"/>
  <c r="O66" i="4"/>
  <c r="N66" i="4"/>
  <c r="L66" i="4"/>
  <c r="H66" i="4"/>
  <c r="M66" i="4" s="1"/>
  <c r="P66" i="4" s="1"/>
  <c r="O65" i="4"/>
  <c r="N65" i="4"/>
  <c r="M65" i="4"/>
  <c r="P65" i="4" s="1"/>
  <c r="L65" i="4"/>
  <c r="K65" i="4"/>
  <c r="H65" i="4"/>
  <c r="O64" i="4"/>
  <c r="N64" i="4"/>
  <c r="L64" i="4"/>
  <c r="H64" i="4"/>
  <c r="K64" i="4" s="1"/>
  <c r="O63" i="4"/>
  <c r="N63" i="4"/>
  <c r="M63" i="4"/>
  <c r="P63" i="4" s="1"/>
  <c r="L63" i="4"/>
  <c r="K63" i="4"/>
  <c r="H63" i="4"/>
  <c r="O62" i="4"/>
  <c r="N62" i="4"/>
  <c r="L62" i="4"/>
  <c r="H62" i="4"/>
  <c r="M62" i="4" s="1"/>
  <c r="P62" i="4" s="1"/>
  <c r="O61" i="4"/>
  <c r="N61" i="4"/>
  <c r="M61" i="4"/>
  <c r="P61" i="4" s="1"/>
  <c r="L61" i="4"/>
  <c r="K61" i="4"/>
  <c r="H61" i="4"/>
  <c r="O60" i="4"/>
  <c r="N60" i="4"/>
  <c r="L60" i="4"/>
  <c r="H60" i="4"/>
  <c r="K60" i="4" s="1"/>
  <c r="O59" i="4"/>
  <c r="N59" i="4"/>
  <c r="M59" i="4"/>
  <c r="P59" i="4" s="1"/>
  <c r="L59" i="4"/>
  <c r="K59" i="4"/>
  <c r="H59" i="4"/>
  <c r="O58" i="4"/>
  <c r="N58" i="4"/>
  <c r="L58" i="4"/>
  <c r="H58" i="4"/>
  <c r="M58" i="4" s="1"/>
  <c r="P58" i="4" s="1"/>
  <c r="O57" i="4"/>
  <c r="N57" i="4"/>
  <c r="M57" i="4"/>
  <c r="P57" i="4" s="1"/>
  <c r="L57" i="4"/>
  <c r="K57" i="4"/>
  <c r="H57" i="4"/>
  <c r="O56" i="4"/>
  <c r="N56" i="4"/>
  <c r="L56" i="4"/>
  <c r="H56" i="4"/>
  <c r="K56" i="4" s="1"/>
  <c r="O55" i="4"/>
  <c r="N55" i="4"/>
  <c r="M55" i="4"/>
  <c r="P55" i="4" s="1"/>
  <c r="L55" i="4"/>
  <c r="K55" i="4"/>
  <c r="H55" i="4"/>
  <c r="O54" i="4"/>
  <c r="N54" i="4"/>
  <c r="L54" i="4"/>
  <c r="H54" i="4"/>
  <c r="M54" i="4" s="1"/>
  <c r="P54" i="4" s="1"/>
  <c r="O53" i="4"/>
  <c r="N53" i="4"/>
  <c r="M53" i="4"/>
  <c r="P53" i="4" s="1"/>
  <c r="L53" i="4"/>
  <c r="K53" i="4"/>
  <c r="H53" i="4"/>
  <c r="O52" i="4"/>
  <c r="N52" i="4"/>
  <c r="L52" i="4"/>
  <c r="H52" i="4"/>
  <c r="K52" i="4" s="1"/>
  <c r="O51" i="4"/>
  <c r="N51" i="4"/>
  <c r="M51" i="4"/>
  <c r="P51" i="4" s="1"/>
  <c r="L51" i="4"/>
  <c r="K51" i="4"/>
  <c r="H51" i="4"/>
  <c r="O50" i="4"/>
  <c r="N50" i="4"/>
  <c r="L50" i="4"/>
  <c r="H50" i="4"/>
  <c r="M50" i="4" s="1"/>
  <c r="P50" i="4" s="1"/>
  <c r="O49" i="4"/>
  <c r="N49" i="4"/>
  <c r="M49" i="4"/>
  <c r="P49" i="4" s="1"/>
  <c r="L49" i="4"/>
  <c r="K49" i="4"/>
  <c r="H49" i="4"/>
  <c r="O48" i="4"/>
  <c r="N48" i="4"/>
  <c r="L48" i="4"/>
  <c r="H48" i="4"/>
  <c r="K48" i="4" s="1"/>
  <c r="O47" i="4"/>
  <c r="N47" i="4"/>
  <c r="M47" i="4"/>
  <c r="P47" i="4" s="1"/>
  <c r="L47" i="4"/>
  <c r="K47" i="4"/>
  <c r="H47" i="4"/>
  <c r="O46" i="4"/>
  <c r="N46" i="4"/>
  <c r="L46" i="4"/>
  <c r="H46" i="4"/>
  <c r="M46" i="4" s="1"/>
  <c r="P46" i="4" s="1"/>
  <c r="O45" i="4"/>
  <c r="N45" i="4"/>
  <c r="M45" i="4"/>
  <c r="P45" i="4" s="1"/>
  <c r="L45" i="4"/>
  <c r="K45" i="4"/>
  <c r="H45" i="4"/>
  <c r="O44" i="4"/>
  <c r="N44" i="4"/>
  <c r="L44" i="4"/>
  <c r="H44" i="4"/>
  <c r="K44" i="4" s="1"/>
  <c r="O43" i="4"/>
  <c r="N43" i="4"/>
  <c r="M43" i="4"/>
  <c r="P43" i="4" s="1"/>
  <c r="L43" i="4"/>
  <c r="K43" i="4"/>
  <c r="H43" i="4"/>
  <c r="O42" i="4"/>
  <c r="N42" i="4"/>
  <c r="L42" i="4"/>
  <c r="H42" i="4"/>
  <c r="M42" i="4" s="1"/>
  <c r="P42" i="4" s="1"/>
  <c r="O41" i="4"/>
  <c r="N41" i="4"/>
  <c r="M41" i="4"/>
  <c r="P41" i="4" s="1"/>
  <c r="L41" i="4"/>
  <c r="K41" i="4"/>
  <c r="H41" i="4"/>
  <c r="O40" i="4"/>
  <c r="N40" i="4"/>
  <c r="L40" i="4"/>
  <c r="H40" i="4"/>
  <c r="K40" i="4" s="1"/>
  <c r="O39" i="4"/>
  <c r="N39" i="4"/>
  <c r="M39" i="4"/>
  <c r="P39" i="4" s="1"/>
  <c r="L39" i="4"/>
  <c r="K39" i="4"/>
  <c r="H39" i="4"/>
  <c r="O38" i="4"/>
  <c r="N38" i="4"/>
  <c r="L38" i="4"/>
  <c r="H38" i="4"/>
  <c r="M38" i="4" s="1"/>
  <c r="P38" i="4" s="1"/>
  <c r="O37" i="4"/>
  <c r="N37" i="4"/>
  <c r="M37" i="4"/>
  <c r="P37" i="4" s="1"/>
  <c r="L37" i="4"/>
  <c r="K37" i="4"/>
  <c r="H37" i="4"/>
  <c r="O36" i="4"/>
  <c r="N36" i="4"/>
  <c r="L36" i="4"/>
  <c r="H36" i="4"/>
  <c r="K36" i="4" s="1"/>
  <c r="O35" i="4"/>
  <c r="N35" i="4"/>
  <c r="M35" i="4"/>
  <c r="P35" i="4" s="1"/>
  <c r="L35" i="4"/>
  <c r="K35" i="4"/>
  <c r="H35" i="4"/>
  <c r="O34" i="4"/>
  <c r="N34" i="4"/>
  <c r="L34" i="4"/>
  <c r="H34" i="4"/>
  <c r="M34" i="4" s="1"/>
  <c r="P34" i="4" s="1"/>
  <c r="O33" i="4"/>
  <c r="N33" i="4"/>
  <c r="M33" i="4"/>
  <c r="P33" i="4" s="1"/>
  <c r="L33" i="4"/>
  <c r="K33" i="4"/>
  <c r="H33" i="4"/>
  <c r="O32" i="4"/>
  <c r="N32" i="4"/>
  <c r="L32" i="4"/>
  <c r="H32" i="4"/>
  <c r="K32" i="4" s="1"/>
  <c r="O31" i="4"/>
  <c r="N31" i="4"/>
  <c r="M31" i="4"/>
  <c r="P31" i="4" s="1"/>
  <c r="L31" i="4"/>
  <c r="K31" i="4"/>
  <c r="H31" i="4"/>
  <c r="O30" i="4"/>
  <c r="N30" i="4"/>
  <c r="L30" i="4"/>
  <c r="H30" i="4"/>
  <c r="M30" i="4" s="1"/>
  <c r="P30" i="4" s="1"/>
  <c r="O29" i="4"/>
  <c r="N29" i="4"/>
  <c r="M29" i="4"/>
  <c r="P29" i="4" s="1"/>
  <c r="L29" i="4"/>
  <c r="K29" i="4"/>
  <c r="H29" i="4"/>
  <c r="O28" i="4"/>
  <c r="N28" i="4"/>
  <c r="L28" i="4"/>
  <c r="H28" i="4"/>
  <c r="K28" i="4" s="1"/>
  <c r="O27" i="4"/>
  <c r="N27" i="4"/>
  <c r="M27" i="4"/>
  <c r="P27" i="4" s="1"/>
  <c r="L27" i="4"/>
  <c r="K27" i="4"/>
  <c r="H27" i="4"/>
  <c r="O26" i="4"/>
  <c r="N26" i="4"/>
  <c r="L26" i="4"/>
  <c r="H26" i="4"/>
  <c r="M26" i="4" s="1"/>
  <c r="P26" i="4" s="1"/>
  <c r="O25" i="4"/>
  <c r="N25" i="4"/>
  <c r="M25" i="4"/>
  <c r="P25" i="4" s="1"/>
  <c r="L25" i="4"/>
  <c r="K25" i="4"/>
  <c r="H25" i="4"/>
  <c r="O24" i="4"/>
  <c r="N24" i="4"/>
  <c r="L24" i="4"/>
  <c r="H24" i="4"/>
  <c r="K24" i="4" s="1"/>
  <c r="O23" i="4"/>
  <c r="N23" i="4"/>
  <c r="M23" i="4"/>
  <c r="P23" i="4" s="1"/>
  <c r="L23" i="4"/>
  <c r="K23" i="4"/>
  <c r="H23" i="4"/>
  <c r="O22" i="4"/>
  <c r="N22" i="4"/>
  <c r="L22" i="4"/>
  <c r="H22" i="4"/>
  <c r="M22" i="4" s="1"/>
  <c r="P22" i="4" s="1"/>
  <c r="O21" i="4"/>
  <c r="N21" i="4"/>
  <c r="M21" i="4"/>
  <c r="P21" i="4" s="1"/>
  <c r="L21" i="4"/>
  <c r="K21" i="4"/>
  <c r="H21" i="4"/>
  <c r="O20" i="4"/>
  <c r="N20" i="4"/>
  <c r="L20" i="4"/>
  <c r="H20" i="4"/>
  <c r="K20" i="4" s="1"/>
  <c r="O19" i="4"/>
  <c r="N19" i="4"/>
  <c r="M19" i="4"/>
  <c r="P19" i="4" s="1"/>
  <c r="L19" i="4"/>
  <c r="K19" i="4"/>
  <c r="H19" i="4"/>
  <c r="O18" i="4"/>
  <c r="N18" i="4"/>
  <c r="L18" i="4"/>
  <c r="H18" i="4"/>
  <c r="M18" i="4" s="1"/>
  <c r="P18" i="4" s="1"/>
  <c r="O17" i="4"/>
  <c r="N17" i="4"/>
  <c r="M17" i="4"/>
  <c r="P17" i="4" s="1"/>
  <c r="L17" i="4"/>
  <c r="K17" i="4"/>
  <c r="H17" i="4"/>
  <c r="O16" i="4"/>
  <c r="N16" i="4"/>
  <c r="L16" i="4"/>
  <c r="H16" i="4"/>
  <c r="K16" i="4" s="1"/>
  <c r="O15" i="4"/>
  <c r="N15" i="4"/>
  <c r="M15" i="4"/>
  <c r="P15" i="4" s="1"/>
  <c r="L15" i="4"/>
  <c r="K15" i="4"/>
  <c r="H15" i="4"/>
  <c r="H16" i="3"/>
  <c r="K16" i="3"/>
  <c r="L16" i="3"/>
  <c r="M16" i="3"/>
  <c r="P16" i="3" s="1"/>
  <c r="N16" i="3"/>
  <c r="O16" i="3"/>
  <c r="H17" i="3"/>
  <c r="K17" i="3" s="1"/>
  <c r="L17" i="3"/>
  <c r="N17" i="3"/>
  <c r="O17" i="3"/>
  <c r="H18" i="3"/>
  <c r="K18" i="3"/>
  <c r="L18" i="3"/>
  <c r="M18" i="3"/>
  <c r="P18" i="3" s="1"/>
  <c r="N18" i="3"/>
  <c r="O18" i="3"/>
  <c r="H19" i="3"/>
  <c r="M19" i="3" s="1"/>
  <c r="P19" i="3" s="1"/>
  <c r="L19" i="3"/>
  <c r="N19" i="3"/>
  <c r="O19" i="3"/>
  <c r="H20" i="3"/>
  <c r="K20" i="3"/>
  <c r="L20" i="3"/>
  <c r="M20" i="3"/>
  <c r="P20" i="3" s="1"/>
  <c r="N20" i="3"/>
  <c r="O20" i="3"/>
  <c r="H21" i="3"/>
  <c r="K21" i="3" s="1"/>
  <c r="L21" i="3"/>
  <c r="N21" i="3"/>
  <c r="O21" i="3"/>
  <c r="H22" i="3"/>
  <c r="K22" i="3"/>
  <c r="L22" i="3"/>
  <c r="M22" i="3"/>
  <c r="P22" i="3" s="1"/>
  <c r="N22" i="3"/>
  <c r="O22" i="3"/>
  <c r="H23" i="3"/>
  <c r="M23" i="3" s="1"/>
  <c r="P23" i="3" s="1"/>
  <c r="L23" i="3"/>
  <c r="N23" i="3"/>
  <c r="O23" i="3"/>
  <c r="H24" i="3"/>
  <c r="K24" i="3"/>
  <c r="L24" i="3"/>
  <c r="M24" i="3"/>
  <c r="P24" i="3" s="1"/>
  <c r="N24" i="3"/>
  <c r="O24" i="3"/>
  <c r="H25" i="3"/>
  <c r="K25" i="3" s="1"/>
  <c r="L25" i="3"/>
  <c r="N25" i="3"/>
  <c r="O25" i="3"/>
  <c r="H26" i="3"/>
  <c r="K26" i="3"/>
  <c r="L26" i="3"/>
  <c r="M26" i="3"/>
  <c r="P26" i="3" s="1"/>
  <c r="N26" i="3"/>
  <c r="O26" i="3"/>
  <c r="H27" i="3"/>
  <c r="M27" i="3" s="1"/>
  <c r="P27" i="3" s="1"/>
  <c r="L27" i="3"/>
  <c r="N27" i="3"/>
  <c r="O27" i="3"/>
  <c r="H28" i="3"/>
  <c r="K28" i="3"/>
  <c r="L28" i="3"/>
  <c r="M28" i="3"/>
  <c r="P28" i="3" s="1"/>
  <c r="N28" i="3"/>
  <c r="O28" i="3"/>
  <c r="H29" i="3"/>
  <c r="K29" i="3" s="1"/>
  <c r="L29" i="3"/>
  <c r="N29" i="3"/>
  <c r="O29" i="3"/>
  <c r="H30" i="3"/>
  <c r="K30" i="3"/>
  <c r="L30" i="3"/>
  <c r="M30" i="3"/>
  <c r="P30" i="3" s="1"/>
  <c r="N30" i="3"/>
  <c r="O30" i="3"/>
  <c r="H31" i="3"/>
  <c r="M31" i="3" s="1"/>
  <c r="P31" i="3" s="1"/>
  <c r="L31" i="3"/>
  <c r="N31" i="3"/>
  <c r="O31" i="3"/>
  <c r="H32" i="3"/>
  <c r="K32" i="3"/>
  <c r="L32" i="3"/>
  <c r="M32" i="3"/>
  <c r="P32" i="3" s="1"/>
  <c r="N32" i="3"/>
  <c r="O32" i="3"/>
  <c r="H33" i="3"/>
  <c r="K33" i="3" s="1"/>
  <c r="L33" i="3"/>
  <c r="N33" i="3"/>
  <c r="O33" i="3"/>
  <c r="H34" i="3"/>
  <c r="K34" i="3"/>
  <c r="L34" i="3"/>
  <c r="M34" i="3"/>
  <c r="P34" i="3" s="1"/>
  <c r="N34" i="3"/>
  <c r="O34" i="3"/>
  <c r="H35" i="3"/>
  <c r="M35" i="3" s="1"/>
  <c r="P35" i="3" s="1"/>
  <c r="L35" i="3"/>
  <c r="N35" i="3"/>
  <c r="O35" i="3"/>
  <c r="H36" i="3"/>
  <c r="K36" i="3"/>
  <c r="L36" i="3"/>
  <c r="M36" i="3"/>
  <c r="P36" i="3" s="1"/>
  <c r="N36" i="3"/>
  <c r="O36" i="3"/>
  <c r="H37" i="3"/>
  <c r="K37" i="3" s="1"/>
  <c r="L37" i="3"/>
  <c r="N37" i="3"/>
  <c r="O37" i="3"/>
  <c r="H38" i="3"/>
  <c r="K38" i="3"/>
  <c r="L38" i="3"/>
  <c r="M38" i="3"/>
  <c r="P38" i="3" s="1"/>
  <c r="N38" i="3"/>
  <c r="O38" i="3"/>
  <c r="H39" i="3"/>
  <c r="M39" i="3" s="1"/>
  <c r="P39" i="3" s="1"/>
  <c r="L39" i="3"/>
  <c r="N39" i="3"/>
  <c r="O39" i="3"/>
  <c r="H40" i="3"/>
  <c r="K40" i="3"/>
  <c r="L40" i="3"/>
  <c r="M40" i="3"/>
  <c r="P40" i="3" s="1"/>
  <c r="N40" i="3"/>
  <c r="O40" i="3"/>
  <c r="H41" i="3"/>
  <c r="K41" i="3" s="1"/>
  <c r="L41" i="3"/>
  <c r="N41" i="3"/>
  <c r="O41" i="3"/>
  <c r="H42" i="3"/>
  <c r="K42" i="3"/>
  <c r="L42" i="3"/>
  <c r="M42" i="3"/>
  <c r="P42" i="3" s="1"/>
  <c r="N42" i="3"/>
  <c r="O42" i="3"/>
  <c r="H43" i="3"/>
  <c r="M43" i="3" s="1"/>
  <c r="P43" i="3" s="1"/>
  <c r="L43" i="3"/>
  <c r="N43" i="3"/>
  <c r="O43" i="3"/>
  <c r="H44" i="3"/>
  <c r="K44" i="3"/>
  <c r="L44" i="3"/>
  <c r="M44" i="3"/>
  <c r="P44" i="3" s="1"/>
  <c r="N44" i="3"/>
  <c r="O44" i="3"/>
  <c r="H45" i="3"/>
  <c r="K45" i="3" s="1"/>
  <c r="L45" i="3"/>
  <c r="N45" i="3"/>
  <c r="O45" i="3"/>
  <c r="H46" i="3"/>
  <c r="K46" i="3"/>
  <c r="L46" i="3"/>
  <c r="M46" i="3"/>
  <c r="P46" i="3" s="1"/>
  <c r="N46" i="3"/>
  <c r="O46" i="3"/>
  <c r="H47" i="3"/>
  <c r="M47" i="3" s="1"/>
  <c r="P47" i="3" s="1"/>
  <c r="L47" i="3"/>
  <c r="N47" i="3"/>
  <c r="O47" i="3"/>
  <c r="H48" i="3"/>
  <c r="K48" i="3"/>
  <c r="L48" i="3"/>
  <c r="M48" i="3"/>
  <c r="P48" i="3" s="1"/>
  <c r="N48" i="3"/>
  <c r="O48" i="3"/>
  <c r="H49" i="3"/>
  <c r="K49" i="3" s="1"/>
  <c r="L49" i="3"/>
  <c r="N49" i="3"/>
  <c r="O49" i="3"/>
  <c r="H50" i="3"/>
  <c r="K50" i="3"/>
  <c r="L50" i="3"/>
  <c r="M50" i="3"/>
  <c r="P50" i="3" s="1"/>
  <c r="N50" i="3"/>
  <c r="O50" i="3"/>
  <c r="H51" i="3"/>
  <c r="M51" i="3" s="1"/>
  <c r="P51" i="3" s="1"/>
  <c r="L51" i="3"/>
  <c r="N51" i="3"/>
  <c r="O51" i="3"/>
  <c r="H52" i="3"/>
  <c r="K52" i="3"/>
  <c r="L52" i="3"/>
  <c r="M52" i="3"/>
  <c r="P52" i="3" s="1"/>
  <c r="N52" i="3"/>
  <c r="O52" i="3"/>
  <c r="H53" i="3"/>
  <c r="K53" i="3" s="1"/>
  <c r="L53" i="3"/>
  <c r="N53" i="3"/>
  <c r="O53" i="3"/>
  <c r="H54" i="3"/>
  <c r="K54" i="3"/>
  <c r="L54" i="3"/>
  <c r="M54" i="3"/>
  <c r="P54" i="3" s="1"/>
  <c r="N54" i="3"/>
  <c r="O54" i="3"/>
  <c r="H55" i="3"/>
  <c r="M55" i="3" s="1"/>
  <c r="P55" i="3" s="1"/>
  <c r="L55" i="3"/>
  <c r="N55" i="3"/>
  <c r="O55" i="3"/>
  <c r="H56" i="3"/>
  <c r="K56" i="3"/>
  <c r="L56" i="3"/>
  <c r="M56" i="3"/>
  <c r="P56" i="3" s="1"/>
  <c r="N56" i="3"/>
  <c r="O56" i="3"/>
  <c r="H57" i="3"/>
  <c r="K57" i="3" s="1"/>
  <c r="L57" i="3"/>
  <c r="N57" i="3"/>
  <c r="O57" i="3"/>
  <c r="H58" i="3"/>
  <c r="K58" i="3"/>
  <c r="L58" i="3"/>
  <c r="M58" i="3"/>
  <c r="P58" i="3" s="1"/>
  <c r="N58" i="3"/>
  <c r="O58" i="3"/>
  <c r="H59" i="3"/>
  <c r="M59" i="3" s="1"/>
  <c r="P59" i="3" s="1"/>
  <c r="L59" i="3"/>
  <c r="N59" i="3"/>
  <c r="O59" i="3"/>
  <c r="H60" i="3"/>
  <c r="K60" i="3"/>
  <c r="L60" i="3"/>
  <c r="M60" i="3"/>
  <c r="P60" i="3" s="1"/>
  <c r="N60" i="3"/>
  <c r="O60" i="3"/>
  <c r="H61" i="3"/>
  <c r="K61" i="3" s="1"/>
  <c r="L61" i="3"/>
  <c r="N61" i="3"/>
  <c r="O61" i="3"/>
  <c r="K21" i="11" l="1"/>
  <c r="K33" i="11"/>
  <c r="K45" i="11"/>
  <c r="K53" i="11"/>
  <c r="K65" i="11"/>
  <c r="K69" i="11"/>
  <c r="K73" i="11"/>
  <c r="K17" i="11"/>
  <c r="K25" i="11"/>
  <c r="K29" i="11"/>
  <c r="K37" i="11"/>
  <c r="K41" i="11"/>
  <c r="K49" i="11"/>
  <c r="K57" i="11"/>
  <c r="K61" i="11"/>
  <c r="M15" i="10"/>
  <c r="P15" i="10" s="1"/>
  <c r="K17" i="10"/>
  <c r="M19" i="10"/>
  <c r="P19" i="10" s="1"/>
  <c r="K21" i="10"/>
  <c r="M23" i="10"/>
  <c r="P23" i="10" s="1"/>
  <c r="K25" i="10"/>
  <c r="M27" i="10"/>
  <c r="P27" i="10" s="1"/>
  <c r="K29" i="10"/>
  <c r="M31" i="10"/>
  <c r="P31" i="10" s="1"/>
  <c r="K33" i="10"/>
  <c r="M35" i="10"/>
  <c r="P35" i="10" s="1"/>
  <c r="K37" i="10"/>
  <c r="M39" i="10"/>
  <c r="P39" i="10" s="1"/>
  <c r="K41" i="10"/>
  <c r="M43" i="10"/>
  <c r="P43" i="10" s="1"/>
  <c r="K45" i="10"/>
  <c r="M47" i="10"/>
  <c r="P47" i="10" s="1"/>
  <c r="K49" i="10"/>
  <c r="M51" i="10"/>
  <c r="P51" i="10" s="1"/>
  <c r="K53" i="10"/>
  <c r="M55" i="10"/>
  <c r="P55" i="10" s="1"/>
  <c r="K57" i="10"/>
  <c r="M59" i="10"/>
  <c r="P59" i="10" s="1"/>
  <c r="K61" i="10"/>
  <c r="M63" i="10"/>
  <c r="P63" i="10" s="1"/>
  <c r="K65" i="10"/>
  <c r="M67" i="10"/>
  <c r="P67" i="10" s="1"/>
  <c r="K69" i="10"/>
  <c r="M71" i="10"/>
  <c r="P71" i="10" s="1"/>
  <c r="K73" i="10"/>
  <c r="M75" i="10"/>
  <c r="P75" i="10" s="1"/>
  <c r="K77" i="10"/>
  <c r="M79" i="10"/>
  <c r="P79" i="10" s="1"/>
  <c r="K81" i="10"/>
  <c r="M83" i="10"/>
  <c r="P83" i="10" s="1"/>
  <c r="K85" i="10"/>
  <c r="M87" i="10"/>
  <c r="P87" i="10" s="1"/>
  <c r="K89" i="10"/>
  <c r="M91" i="10"/>
  <c r="P91" i="10" s="1"/>
  <c r="K93" i="10"/>
  <c r="M95" i="10"/>
  <c r="P95" i="10" s="1"/>
  <c r="K97" i="10"/>
  <c r="M99" i="10"/>
  <c r="P99" i="10" s="1"/>
  <c r="M15" i="9"/>
  <c r="P15" i="9" s="1"/>
  <c r="K17" i="9"/>
  <c r="M19" i="9"/>
  <c r="P19" i="9" s="1"/>
  <c r="K21" i="9"/>
  <c r="M23" i="9"/>
  <c r="P23" i="9" s="1"/>
  <c r="K15" i="8"/>
  <c r="K19" i="8"/>
  <c r="K23" i="8"/>
  <c r="K16" i="7"/>
  <c r="M18" i="7"/>
  <c r="P18" i="7" s="1"/>
  <c r="K20" i="7"/>
  <c r="M22" i="7"/>
  <c r="P22" i="7" s="1"/>
  <c r="K24" i="7"/>
  <c r="M26" i="7"/>
  <c r="P26" i="7" s="1"/>
  <c r="K28" i="7"/>
  <c r="M30" i="7"/>
  <c r="P30" i="7" s="1"/>
  <c r="K32" i="7"/>
  <c r="M34" i="7"/>
  <c r="P34" i="7" s="1"/>
  <c r="K36" i="7"/>
  <c r="M38" i="7"/>
  <c r="P38" i="7" s="1"/>
  <c r="K40" i="7"/>
  <c r="M42" i="7"/>
  <c r="P42" i="7" s="1"/>
  <c r="K44" i="7"/>
  <c r="M46" i="7"/>
  <c r="P46" i="7" s="1"/>
  <c r="K48" i="7"/>
  <c r="M50" i="7"/>
  <c r="P50" i="7" s="1"/>
  <c r="K52" i="7"/>
  <c r="M54" i="7"/>
  <c r="P54" i="7" s="1"/>
  <c r="K56" i="7"/>
  <c r="M58" i="7"/>
  <c r="P58" i="7" s="1"/>
  <c r="K60" i="7"/>
  <c r="M62" i="7"/>
  <c r="P62" i="7" s="1"/>
  <c r="K64" i="7"/>
  <c r="M66" i="7"/>
  <c r="P66" i="7" s="1"/>
  <c r="K68" i="7"/>
  <c r="M70" i="7"/>
  <c r="P70" i="7" s="1"/>
  <c r="M16" i="6"/>
  <c r="P16" i="6" s="1"/>
  <c r="K18" i="6"/>
  <c r="M20" i="6"/>
  <c r="P20" i="6" s="1"/>
  <c r="K22" i="6"/>
  <c r="M24" i="6"/>
  <c r="P24" i="6" s="1"/>
  <c r="M36" i="5"/>
  <c r="P36" i="5" s="1"/>
  <c r="K36" i="5"/>
  <c r="M52" i="5"/>
  <c r="P52" i="5" s="1"/>
  <c r="K52" i="5"/>
  <c r="K15" i="5"/>
  <c r="K19" i="5"/>
  <c r="M24" i="5"/>
  <c r="P24" i="5" s="1"/>
  <c r="K24" i="5"/>
  <c r="M28" i="5"/>
  <c r="P28" i="5" s="1"/>
  <c r="K28" i="5"/>
  <c r="M32" i="5"/>
  <c r="P32" i="5" s="1"/>
  <c r="K32" i="5"/>
  <c r="M48" i="5"/>
  <c r="P48" i="5" s="1"/>
  <c r="K48" i="5"/>
  <c r="M64" i="5"/>
  <c r="P64" i="5" s="1"/>
  <c r="K64" i="5"/>
  <c r="M80" i="5"/>
  <c r="P80" i="5" s="1"/>
  <c r="K80" i="5"/>
  <c r="M96" i="5"/>
  <c r="P96" i="5" s="1"/>
  <c r="K96" i="5"/>
  <c r="M100" i="5"/>
  <c r="P100" i="5" s="1"/>
  <c r="K100" i="5"/>
  <c r="M104" i="5"/>
  <c r="P104" i="5" s="1"/>
  <c r="K104" i="5"/>
  <c r="P109" i="5"/>
  <c r="M120" i="5"/>
  <c r="P120" i="5" s="1"/>
  <c r="K120" i="5"/>
  <c r="P125" i="5"/>
  <c r="M68" i="5"/>
  <c r="P68" i="5" s="1"/>
  <c r="K68" i="5"/>
  <c r="M116" i="5"/>
  <c r="P116" i="5" s="1"/>
  <c r="K116" i="5"/>
  <c r="M44" i="5"/>
  <c r="P44" i="5" s="1"/>
  <c r="K44" i="5"/>
  <c r="M60" i="5"/>
  <c r="P60" i="5" s="1"/>
  <c r="K60" i="5"/>
  <c r="M76" i="5"/>
  <c r="P76" i="5" s="1"/>
  <c r="K76" i="5"/>
  <c r="M92" i="5"/>
  <c r="P92" i="5" s="1"/>
  <c r="K92" i="5"/>
  <c r="M108" i="5"/>
  <c r="P108" i="5" s="1"/>
  <c r="K108" i="5"/>
  <c r="P113" i="5"/>
  <c r="M124" i="5"/>
  <c r="P124" i="5" s="1"/>
  <c r="K124" i="5"/>
  <c r="P129" i="5"/>
  <c r="M84" i="5"/>
  <c r="P84" i="5" s="1"/>
  <c r="K84" i="5"/>
  <c r="M40" i="5"/>
  <c r="P40" i="5" s="1"/>
  <c r="K40" i="5"/>
  <c r="M56" i="5"/>
  <c r="P56" i="5" s="1"/>
  <c r="K56" i="5"/>
  <c r="M72" i="5"/>
  <c r="P72" i="5" s="1"/>
  <c r="K72" i="5"/>
  <c r="M88" i="5"/>
  <c r="P88" i="5" s="1"/>
  <c r="K88" i="5"/>
  <c r="M112" i="5"/>
  <c r="P112" i="5" s="1"/>
  <c r="K112" i="5"/>
  <c r="M128" i="5"/>
  <c r="P128" i="5" s="1"/>
  <c r="K128" i="5"/>
  <c r="M22" i="5"/>
  <c r="P22" i="5" s="1"/>
  <c r="M26" i="5"/>
  <c r="P26" i="5" s="1"/>
  <c r="M30" i="5"/>
  <c r="P30" i="5" s="1"/>
  <c r="M34" i="5"/>
  <c r="P34" i="5" s="1"/>
  <c r="M38" i="5"/>
  <c r="P38" i="5" s="1"/>
  <c r="M42" i="5"/>
  <c r="P42" i="5" s="1"/>
  <c r="M46" i="5"/>
  <c r="P46" i="5" s="1"/>
  <c r="M50" i="5"/>
  <c r="P50" i="5" s="1"/>
  <c r="M54" i="5"/>
  <c r="P54" i="5" s="1"/>
  <c r="M58" i="5"/>
  <c r="P58" i="5" s="1"/>
  <c r="M62" i="5"/>
  <c r="P62" i="5" s="1"/>
  <c r="M66" i="5"/>
  <c r="P66" i="5" s="1"/>
  <c r="M70" i="5"/>
  <c r="P70" i="5" s="1"/>
  <c r="M74" i="5"/>
  <c r="P74" i="5" s="1"/>
  <c r="M78" i="5"/>
  <c r="P78" i="5" s="1"/>
  <c r="M82" i="5"/>
  <c r="P82" i="5" s="1"/>
  <c r="M86" i="5"/>
  <c r="P86" i="5" s="1"/>
  <c r="M90" i="5"/>
  <c r="P90" i="5" s="1"/>
  <c r="M94" i="5"/>
  <c r="P94" i="5" s="1"/>
  <c r="M98" i="5"/>
  <c r="P98" i="5" s="1"/>
  <c r="M102" i="5"/>
  <c r="P102" i="5" s="1"/>
  <c r="M106" i="5"/>
  <c r="P106" i="5" s="1"/>
  <c r="M110" i="5"/>
  <c r="P110" i="5" s="1"/>
  <c r="M114" i="5"/>
  <c r="P114" i="5" s="1"/>
  <c r="M118" i="5"/>
  <c r="P118" i="5" s="1"/>
  <c r="M122" i="5"/>
  <c r="P122" i="5" s="1"/>
  <c r="M126" i="5"/>
  <c r="P126" i="5" s="1"/>
  <c r="M130" i="5"/>
  <c r="P130" i="5" s="1"/>
  <c r="M16" i="4"/>
  <c r="P16" i="4" s="1"/>
  <c r="K18" i="4"/>
  <c r="M20" i="4"/>
  <c r="P20" i="4" s="1"/>
  <c r="K22" i="4"/>
  <c r="M24" i="4"/>
  <c r="P24" i="4" s="1"/>
  <c r="K26" i="4"/>
  <c r="M28" i="4"/>
  <c r="P28" i="4" s="1"/>
  <c r="K30" i="4"/>
  <c r="M32" i="4"/>
  <c r="P32" i="4" s="1"/>
  <c r="K34" i="4"/>
  <c r="M36" i="4"/>
  <c r="P36" i="4" s="1"/>
  <c r="K38" i="4"/>
  <c r="M40" i="4"/>
  <c r="P40" i="4" s="1"/>
  <c r="K42" i="4"/>
  <c r="M44" i="4"/>
  <c r="P44" i="4" s="1"/>
  <c r="K46" i="4"/>
  <c r="M48" i="4"/>
  <c r="P48" i="4" s="1"/>
  <c r="K50" i="4"/>
  <c r="M52" i="4"/>
  <c r="P52" i="4" s="1"/>
  <c r="K54" i="4"/>
  <c r="M56" i="4"/>
  <c r="P56" i="4" s="1"/>
  <c r="K58" i="4"/>
  <c r="M60" i="4"/>
  <c r="P60" i="4" s="1"/>
  <c r="K62" i="4"/>
  <c r="M64" i="4"/>
  <c r="P64" i="4" s="1"/>
  <c r="K66" i="4"/>
  <c r="M68" i="4"/>
  <c r="P68" i="4" s="1"/>
  <c r="K70" i="4"/>
  <c r="M72" i="4"/>
  <c r="P72" i="4" s="1"/>
  <c r="K74" i="4"/>
  <c r="M76" i="4"/>
  <c r="P76" i="4" s="1"/>
  <c r="K78" i="4"/>
  <c r="M80" i="4"/>
  <c r="P80" i="4" s="1"/>
  <c r="K82" i="4"/>
  <c r="M84" i="4"/>
  <c r="P84" i="4" s="1"/>
  <c r="K86" i="4"/>
  <c r="M88" i="4"/>
  <c r="P88" i="4" s="1"/>
  <c r="K90" i="4"/>
  <c r="M92" i="4"/>
  <c r="P92" i="4" s="1"/>
  <c r="K94" i="4"/>
  <c r="M96" i="4"/>
  <c r="P96" i="4" s="1"/>
  <c r="K98" i="4"/>
  <c r="M100" i="4"/>
  <c r="P100" i="4" s="1"/>
  <c r="M61" i="3"/>
  <c r="P61" i="3" s="1"/>
  <c r="K59" i="3"/>
  <c r="M57" i="3"/>
  <c r="P57" i="3" s="1"/>
  <c r="K55" i="3"/>
  <c r="M53" i="3"/>
  <c r="P53" i="3" s="1"/>
  <c r="K51" i="3"/>
  <c r="M49" i="3"/>
  <c r="P49" i="3" s="1"/>
  <c r="K47" i="3"/>
  <c r="M45" i="3"/>
  <c r="P45" i="3" s="1"/>
  <c r="K43" i="3"/>
  <c r="M41" i="3"/>
  <c r="P41" i="3" s="1"/>
  <c r="K39" i="3"/>
  <c r="M37" i="3"/>
  <c r="P37" i="3" s="1"/>
  <c r="K35" i="3"/>
  <c r="M33" i="3"/>
  <c r="P33" i="3" s="1"/>
  <c r="K31" i="3"/>
  <c r="M29" i="3"/>
  <c r="P29" i="3" s="1"/>
  <c r="K27" i="3"/>
  <c r="M25" i="3"/>
  <c r="P25" i="3" s="1"/>
  <c r="K23" i="3"/>
  <c r="M21" i="3"/>
  <c r="P21" i="3" s="1"/>
  <c r="K19" i="3"/>
  <c r="M17" i="3"/>
  <c r="P17" i="3" s="1"/>
  <c r="E20" i="9"/>
  <c r="E21" i="9"/>
  <c r="E71" i="7"/>
  <c r="E70" i="7"/>
  <c r="E69" i="7"/>
  <c r="E68" i="7"/>
  <c r="E67" i="7"/>
  <c r="E61" i="7"/>
  <c r="E60" i="7"/>
  <c r="E59" i="7"/>
  <c r="E58" i="7"/>
  <c r="E57" i="7"/>
  <c r="E49" i="7"/>
  <c r="E53" i="7" s="1"/>
  <c r="E47" i="7"/>
  <c r="E38" i="7"/>
  <c r="E36" i="7"/>
  <c r="E35" i="7"/>
  <c r="E33" i="7"/>
  <c r="E31" i="7"/>
  <c r="E32" i="7" s="1"/>
  <c r="E28" i="7"/>
  <c r="E22" i="7"/>
  <c r="E17" i="6"/>
  <c r="E18" i="6" s="1"/>
  <c r="E22" i="6" s="1"/>
  <c r="E129" i="5"/>
  <c r="E124" i="5"/>
  <c r="E123" i="5"/>
  <c r="E121" i="5"/>
  <c r="E119" i="5"/>
  <c r="E117" i="5"/>
  <c r="E115" i="5"/>
  <c r="E110" i="5"/>
  <c r="E111" i="5" s="1"/>
  <c r="E108" i="5"/>
  <c r="E103" i="5"/>
  <c r="E101" i="5"/>
  <c r="E99" i="5"/>
  <c r="E98" i="5"/>
  <c r="E85" i="5"/>
  <c r="E90" i="5" s="1"/>
  <c r="E68" i="5"/>
  <c r="E74" i="5" s="1"/>
  <c r="E66" i="5"/>
  <c r="E65" i="5"/>
  <c r="E61" i="5"/>
  <c r="E71" i="5" s="1"/>
  <c r="E51" i="5"/>
  <c r="E46" i="5"/>
  <c r="E45" i="5"/>
  <c r="E40" i="5"/>
  <c r="E35" i="5"/>
  <c r="E34" i="5"/>
  <c r="E33" i="5"/>
  <c r="E87" i="4"/>
  <c r="E79" i="4"/>
  <c r="E44" i="4"/>
  <c r="E41" i="4"/>
  <c r="E39" i="4"/>
  <c r="E31" i="4"/>
  <c r="E28" i="4"/>
  <c r="E25" i="4"/>
  <c r="E60" i="3"/>
  <c r="E58" i="3"/>
  <c r="E56" i="3"/>
  <c r="E54" i="3"/>
  <c r="E52" i="3"/>
  <c r="E48" i="3"/>
  <c r="E42" i="3"/>
  <c r="E38" i="3"/>
  <c r="E34" i="3"/>
  <c r="H15" i="3"/>
  <c r="E23" i="8" l="1"/>
  <c r="E19" i="8"/>
  <c r="E22" i="8"/>
  <c r="E20" i="8"/>
  <c r="E50" i="7"/>
  <c r="E54" i="7"/>
  <c r="E51" i="7"/>
  <c r="E23" i="6"/>
  <c r="E24" i="6"/>
  <c r="E19" i="6"/>
  <c r="E20" i="6"/>
  <c r="E53" i="5"/>
  <c r="E69" i="5"/>
  <c r="E82" i="5"/>
  <c r="E50" i="5"/>
  <c r="E54" i="5"/>
  <c r="E57" i="5" s="1"/>
  <c r="E58" i="5" s="1"/>
  <c r="E73" i="5"/>
  <c r="E83" i="5"/>
  <c r="E102" i="5"/>
  <c r="E104" i="5"/>
  <c r="E106" i="5"/>
  <c r="E75" i="5"/>
  <c r="E77" i="5"/>
  <c r="E93" i="5"/>
  <c r="E91" i="5"/>
  <c r="E39" i="5"/>
  <c r="E47" i="5"/>
  <c r="E62" i="5"/>
  <c r="E87" i="5"/>
  <c r="E89" i="5"/>
  <c r="E38" i="5"/>
  <c r="E86" i="5"/>
  <c r="E37" i="4"/>
  <c r="E82" i="4"/>
  <c r="E24" i="4"/>
  <c r="E26" i="4"/>
  <c r="E96" i="4"/>
  <c r="E65" i="4"/>
  <c r="E66" i="4"/>
  <c r="E64" i="4"/>
  <c r="E34" i="4"/>
  <c r="E47" i="4"/>
  <c r="E61" i="4"/>
  <c r="E74" i="4"/>
  <c r="E86" i="4"/>
  <c r="E88" i="4"/>
  <c r="E91" i="4"/>
  <c r="E37" i="3"/>
  <c r="E61" i="3"/>
  <c r="E45" i="3"/>
  <c r="E26" i="3"/>
  <c r="E22" i="3"/>
  <c r="E25" i="3"/>
  <c r="E23" i="3"/>
  <c r="E41" i="3"/>
  <c r="E55" i="5" l="1"/>
  <c r="E94" i="5"/>
  <c r="E78" i="5"/>
  <c r="E93" i="4"/>
  <c r="E92" i="4"/>
  <c r="E53" i="4"/>
  <c r="E51" i="4"/>
  <c r="E54" i="4"/>
  <c r="E50" i="4"/>
  <c r="E71" i="4"/>
  <c r="E70" i="4"/>
  <c r="E29" i="3"/>
  <c r="E27" i="3"/>
  <c r="E55" i="4" l="1"/>
  <c r="E30" i="3"/>
  <c r="E58" i="4" l="1"/>
  <c r="C143" i="5" l="1"/>
  <c r="C140" i="5"/>
  <c r="C135" i="5"/>
  <c r="C37" i="6"/>
  <c r="C34" i="6"/>
  <c r="C29" i="6"/>
  <c r="C83" i="7"/>
  <c r="C80" i="7"/>
  <c r="C75" i="7"/>
  <c r="C38" i="8"/>
  <c r="C35" i="8"/>
  <c r="C30" i="8"/>
  <c r="C36" i="9"/>
  <c r="C33" i="9"/>
  <c r="C28" i="9"/>
  <c r="C112" i="10"/>
  <c r="C109" i="10"/>
  <c r="C104" i="10"/>
  <c r="C88" i="11"/>
  <c r="C85" i="11"/>
  <c r="C80" i="11"/>
  <c r="C113" i="4"/>
  <c r="C110" i="4"/>
  <c r="C105" i="4"/>
  <c r="C73" i="3"/>
  <c r="C70" i="3"/>
  <c r="C65" i="3"/>
  <c r="A36" i="2"/>
  <c r="A138" i="5" s="1"/>
  <c r="P10" i="5" s="1"/>
  <c r="A68" i="3" l="1"/>
  <c r="P10" i="3" s="1"/>
  <c r="A107" i="10"/>
  <c r="P10" i="10" s="1"/>
  <c r="A33" i="8"/>
  <c r="P10" i="8" s="1"/>
  <c r="A32" i="6"/>
  <c r="P10" i="6" s="1"/>
  <c r="A108" i="4"/>
  <c r="P10" i="4" s="1"/>
  <c r="A83" i="11"/>
  <c r="P10" i="11" s="1"/>
  <c r="A31" i="9"/>
  <c r="P10" i="9" s="1"/>
  <c r="A78" i="7"/>
  <c r="P10" i="7" s="1"/>
  <c r="D9" i="2"/>
  <c r="D8" i="2"/>
  <c r="D7" i="2"/>
  <c r="D6" i="2"/>
  <c r="D7" i="11" l="1"/>
  <c r="D7" i="10"/>
  <c r="D7" i="9"/>
  <c r="D7" i="8"/>
  <c r="D7" i="7"/>
  <c r="D7" i="6"/>
  <c r="D7" i="5"/>
  <c r="D7" i="4"/>
  <c r="D8" i="11"/>
  <c r="D8" i="10"/>
  <c r="D8" i="9"/>
  <c r="D8" i="8"/>
  <c r="D8" i="7"/>
  <c r="D8" i="6"/>
  <c r="D8" i="5"/>
  <c r="D8" i="4"/>
  <c r="D5" i="11"/>
  <c r="D5" i="10"/>
  <c r="D5" i="9"/>
  <c r="D5" i="8"/>
  <c r="D5" i="7"/>
  <c r="D5" i="6"/>
  <c r="D5" i="5"/>
  <c r="D5" i="4"/>
  <c r="D6" i="11"/>
  <c r="D6" i="10"/>
  <c r="D6" i="9"/>
  <c r="D6" i="8"/>
  <c r="D6" i="7"/>
  <c r="D6" i="6"/>
  <c r="D6" i="5"/>
  <c r="D6" i="4"/>
  <c r="D6" i="3"/>
  <c r="D7" i="3"/>
  <c r="D5" i="3"/>
  <c r="D8" i="3"/>
  <c r="N14" i="4"/>
  <c r="C23" i="2"/>
  <c r="C22" i="2"/>
  <c r="C21" i="2"/>
  <c r="C20" i="2"/>
  <c r="C19" i="2"/>
  <c r="C18" i="2"/>
  <c r="C17" i="2"/>
  <c r="C16" i="2"/>
  <c r="C15" i="2"/>
  <c r="N14" i="5"/>
  <c r="L14" i="5"/>
  <c r="M14" i="5"/>
  <c r="L14" i="4"/>
  <c r="O14" i="4"/>
  <c r="N14" i="8" l="1"/>
  <c r="L14" i="8"/>
  <c r="M14" i="8"/>
  <c r="K14" i="4"/>
  <c r="K14" i="9"/>
  <c r="O14" i="9"/>
  <c r="O14" i="5"/>
  <c r="P14" i="5" s="1"/>
  <c r="L14" i="7"/>
  <c r="N14" i="7"/>
  <c r="L14" i="10"/>
  <c r="O14" i="10"/>
  <c r="O14" i="6"/>
  <c r="N14" i="6"/>
  <c r="L14" i="6"/>
  <c r="N14" i="10"/>
  <c r="M14" i="10"/>
  <c r="M14" i="4"/>
  <c r="P14" i="4" s="1"/>
  <c r="N132" i="5"/>
  <c r="G17" i="2" s="1"/>
  <c r="N14" i="9"/>
  <c r="L14" i="9"/>
  <c r="M14" i="9"/>
  <c r="K14" i="6"/>
  <c r="M14" i="6"/>
  <c r="L132" i="5"/>
  <c r="I17" i="2" s="1"/>
  <c r="O14" i="7"/>
  <c r="K14" i="10"/>
  <c r="K14" i="7"/>
  <c r="M14" i="7"/>
  <c r="N102" i="4"/>
  <c r="G16" i="2" s="1"/>
  <c r="L102" i="4"/>
  <c r="I16" i="2" s="1"/>
  <c r="P14" i="6" l="1"/>
  <c r="P14" i="10"/>
  <c r="O14" i="8"/>
  <c r="P14" i="8" s="1"/>
  <c r="N26" i="6"/>
  <c r="G18" i="2" s="1"/>
  <c r="L26" i="6"/>
  <c r="I18" i="2" s="1"/>
  <c r="N77" i="11"/>
  <c r="G23" i="2" s="1"/>
  <c r="N72" i="7"/>
  <c r="G19" i="2" s="1"/>
  <c r="L72" i="7"/>
  <c r="I19" i="2" s="1"/>
  <c r="N27" i="8"/>
  <c r="G20" i="2" s="1"/>
  <c r="L25" i="9"/>
  <c r="I21" i="2" s="1"/>
  <c r="L101" i="10"/>
  <c r="I22" i="2" s="1"/>
  <c r="P14" i="9"/>
  <c r="N25" i="9"/>
  <c r="G21" i="2" s="1"/>
  <c r="K14" i="5"/>
  <c r="N101" i="10"/>
  <c r="G22" i="2" s="1"/>
  <c r="L27" i="8"/>
  <c r="I20" i="2" s="1"/>
  <c r="L77" i="11"/>
  <c r="I23" i="2" s="1"/>
  <c r="M72" i="7"/>
  <c r="F19" i="2" s="1"/>
  <c r="P14" i="7"/>
  <c r="M25" i="9"/>
  <c r="F21" i="2" s="1"/>
  <c r="M26" i="6"/>
  <c r="F18" i="2" s="1"/>
  <c r="M132" i="5"/>
  <c r="F17" i="2" s="1"/>
  <c r="M27" i="8"/>
  <c r="F20" i="2" s="1"/>
  <c r="M102" i="4"/>
  <c r="F16" i="2" s="1"/>
  <c r="M101" i="10" l="1"/>
  <c r="F22" i="2" s="1"/>
  <c r="K14" i="8"/>
  <c r="M77" i="11"/>
  <c r="F23" i="2" s="1"/>
  <c r="O72" i="7"/>
  <c r="H19" i="2" s="1"/>
  <c r="P102" i="4"/>
  <c r="E16" i="2" s="1"/>
  <c r="O102" i="4"/>
  <c r="H16" i="2" s="1"/>
  <c r="O27" i="8"/>
  <c r="H20" i="2" s="1"/>
  <c r="P27" i="8"/>
  <c r="N9" i="8" s="1"/>
  <c r="O26" i="6"/>
  <c r="H18" i="2" s="1"/>
  <c r="O132" i="5"/>
  <c r="H17" i="2" s="1"/>
  <c r="P132" i="5"/>
  <c r="E17" i="2" s="1"/>
  <c r="P72" i="7"/>
  <c r="E19" i="2" s="1"/>
  <c r="P26" i="6"/>
  <c r="N9" i="6" s="1"/>
  <c r="O101" i="10" l="1"/>
  <c r="H22" i="2" s="1"/>
  <c r="P101" i="10"/>
  <c r="E22" i="2" s="1"/>
  <c r="N9" i="4"/>
  <c r="O25" i="9"/>
  <c r="H21" i="2" s="1"/>
  <c r="O77" i="11"/>
  <c r="H23" i="2" s="1"/>
  <c r="P25" i="9"/>
  <c r="N9" i="9" s="1"/>
  <c r="E18" i="2"/>
  <c r="N9" i="5"/>
  <c r="P77" i="11"/>
  <c r="E23" i="2" s="1"/>
  <c r="N9" i="7"/>
  <c r="E20" i="2"/>
  <c r="N9" i="10" l="1"/>
  <c r="E21" i="2"/>
  <c r="N9" i="11"/>
  <c r="N15" i="3" l="1"/>
  <c r="L15" i="3"/>
  <c r="N14" i="3"/>
  <c r="M14" i="3"/>
  <c r="L14" i="3"/>
  <c r="O15" i="3" l="1"/>
  <c r="O14" i="3"/>
  <c r="P14" i="3" s="1"/>
  <c r="L62" i="3"/>
  <c r="M15" i="3"/>
  <c r="N62" i="3"/>
  <c r="P15" i="3" l="1"/>
  <c r="G15" i="2"/>
  <c r="K15" i="3"/>
  <c r="K14" i="3"/>
  <c r="I15" i="2"/>
  <c r="M62" i="3"/>
  <c r="P62" i="3" l="1"/>
  <c r="O62" i="3"/>
  <c r="F15" i="2"/>
  <c r="H15" i="2" l="1"/>
  <c r="N9" i="3"/>
  <c r="E15" i="2"/>
  <c r="A15" i="2" l="1"/>
  <c r="D1" i="3" s="1"/>
  <c r="A17" i="2"/>
  <c r="A19" i="2"/>
  <c r="A16" i="2"/>
  <c r="A20" i="2"/>
  <c r="A23" i="2"/>
  <c r="A18" i="2"/>
  <c r="A22" i="2"/>
  <c r="A21" i="2"/>
  <c r="B15" i="2"/>
  <c r="I24" i="2"/>
  <c r="H24" i="2"/>
  <c r="G24" i="2"/>
  <c r="F24" i="2"/>
  <c r="E24" i="2"/>
  <c r="E27" i="2" s="1"/>
  <c r="D1" i="10" l="1"/>
  <c r="B22" i="2"/>
  <c r="B16" i="2"/>
  <c r="D1" i="4"/>
  <c r="B18" i="2"/>
  <c r="D1" i="6"/>
  <c r="B19" i="2"/>
  <c r="D1" i="7"/>
  <c r="B23" i="2"/>
  <c r="D1" i="11"/>
  <c r="B17" i="2"/>
  <c r="D1" i="5"/>
  <c r="B21" i="2"/>
  <c r="D1" i="9"/>
  <c r="B20" i="2"/>
  <c r="D1" i="8"/>
  <c r="D11" i="2"/>
  <c r="E25" i="2"/>
  <c r="E26" i="2" s="1"/>
  <c r="E28" i="2" l="1"/>
  <c r="D10" i="2" l="1"/>
  <c r="C19" i="1"/>
  <c r="C26" i="1" s="1"/>
  <c r="C28" i="1" s="1"/>
</calcChain>
</file>

<file path=xl/sharedStrings.xml><?xml version="1.0" encoding="utf-8"?>
<sst xmlns="http://schemas.openxmlformats.org/spreadsheetml/2006/main" count="1315" uniqueCount="436">
  <si>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</si>
  <si>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</si>
  <si>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</si>
  <si>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</si>
  <si>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</si>
  <si>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</si>
  <si>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</si>
  <si>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</si>
  <si>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</si>
  <si>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</si>
  <si>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</si>
  <si>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</si>
  <si>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</si>
  <si>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</si>
  <si>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</si>
  <si>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</si>
  <si>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</si>
  <si>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</si>
  <si>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</si>
  <si>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</si>
  <si>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</si>
  <si>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</si>
  <si>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</si>
  <si>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</si>
  <si>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</si>
  <si>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</si>
  <si>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</si>
  <si>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</si>
  <si>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</si>
  <si>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</si>
  <si>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</si>
  <si>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</si>
  <si>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</si>
  <si>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</si>
  <si>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</si>
  <si>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</si>
  <si>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</si>
  <si>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</si>
  <si>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</si>
  <si>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</si>
  <si>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</si>
  <si>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</si>
  <si>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</si>
  <si>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</si>
  <si>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</si>
  <si>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</si>
  <si>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</si>
  <si>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</si>
  <si>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</si>
  <si>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</si>
  <si>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</si>
  <si>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</si>
  <si>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</si>
  <si>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</si>
  <si>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</si>
  <si>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mājas, Kooperatīva ielā 10, Jelgavā vienkāršotas fasādes atjaunošana</t>
  </si>
  <si>
    <t>Kooperatīva iela 10, Jelgava</t>
  </si>
  <si>
    <t>Daudzdzīvokļu dzīvojamās mājas vienkāršotas fasādes atjaunošana</t>
  </si>
  <si>
    <t>Piezīme: virsizdevumos iekļauti papildu izmaksas, kuras saistītas ar būvlaukuma iekārtošanu, uzturēšanu, būvdarbu organizēšanu</t>
  </si>
  <si>
    <t>Ieejas mezgla atjaunošana</t>
  </si>
  <si>
    <t>Jumta atjaunošanas darbi</t>
  </si>
  <si>
    <t>Siltināšanas un apdares darbi</t>
  </si>
  <si>
    <t>Pagraba griestu atjaunošanas darbi</t>
  </si>
  <si>
    <t>Logu un durvju maiņa</t>
  </si>
  <si>
    <t>Iekšējie apdares darbi</t>
  </si>
  <si>
    <t>Ventilācijas atjaunošanas darbi</t>
  </si>
  <si>
    <t>Ūdensapgādes un kanalizācijas sistēmas atjaunošana</t>
  </si>
  <si>
    <t>Apkures sistēmas atjaunošana</t>
  </si>
  <si>
    <t>Demontāžas darbi</t>
  </si>
  <si>
    <t>Jumtiņa esošā seguma demontāža ieskaitot pieslēguma elementus</t>
  </si>
  <si>
    <t>m2</t>
  </si>
  <si>
    <t>Esošā betona lieveņa demontāža</t>
  </si>
  <si>
    <t>m3</t>
  </si>
  <si>
    <t>Tranšejas rakšana grunts maiņai</t>
  </si>
  <si>
    <t>Esošā grunts iekraušana un izvēšana no objekta</t>
  </si>
  <si>
    <t>Jumtiņa atjaunošana no apakšās</t>
  </si>
  <si>
    <t>Ieejas jumtiņa betona virsmas gruntēšana</t>
  </si>
  <si>
    <t>Jumtiņa virsmas no apakšas un malām armēšana ar stikla šķiedras sietu</t>
  </si>
  <si>
    <t>stiklašķiedras siets Baumit Startex 160g/m2 (Baumit vai ekvivalents)</t>
  </si>
  <si>
    <t>līmjava Baumit ProContact (Baumit vai ekvivalents)</t>
  </si>
  <si>
    <t>kg</t>
  </si>
  <si>
    <t>palīgmateriāli (līmlentes, stūra līstes)</t>
  </si>
  <si>
    <t>kompl</t>
  </si>
  <si>
    <t>grunts pirms dekoratīvā apmetuma Baumit UniPrimer (Baumit vai ekvivalents)</t>
  </si>
  <si>
    <t>Dekoratīvā apmetumu iestrāde virsmai</t>
  </si>
  <si>
    <t>dekoratīvais apmetums Baumit EdelPutz Spezial Natur 2.0 mm (Baumit vai ekvivalents)</t>
  </si>
  <si>
    <t>palīgmateriāli (līmlentes)</t>
  </si>
  <si>
    <t>Virsmas gruntēšana un krāsošana</t>
  </si>
  <si>
    <t>krāsa tonēta Baumit SilikatColor (Baumit vai ekvivalents) (krāsu saskaņojot ar pasūtītāju)</t>
  </si>
  <si>
    <t>l</t>
  </si>
  <si>
    <t>Jumtiņa seguma atjaunošana</t>
  </si>
  <si>
    <t>Koka karkasa izbūve jumtiņam</t>
  </si>
  <si>
    <t>impregnēts kokmateriāls</t>
  </si>
  <si>
    <t>stiprinājuma elementi</t>
  </si>
  <si>
    <t>Jumtiņa siltināšana ar siltumizolāciju lēzenajiem jumtiem</t>
  </si>
  <si>
    <t>lēzeno jumta akmens vate 30kPa (λ=0,036 W/m*K) 50 mm biezumā (vai ekvivalents)</t>
  </si>
  <si>
    <t>lēzeno jumta akmens vate 50kPa (λ=0,038 W/m*K) 40 mm biezumā (vai ekvivalents)</t>
  </si>
  <si>
    <t>palīgmateriāli</t>
  </si>
  <si>
    <t>Jumta seguma ieklāšana jumtiņām</t>
  </si>
  <si>
    <t>TEHNOELAST K-MS 170/4000 uzkaus.ruber apakšklājs (TECHNONICOL vai ekvivalents)</t>
  </si>
  <si>
    <t>TEHNOELAST K-PS 170/5000 uzkaus.ruber virsklājs (TECHNONICOL vai ekvivalents)</t>
  </si>
  <si>
    <t>palīgmateriāli (gāze, dībeļi, diegi šuvēm)</t>
  </si>
  <si>
    <t>Skārda elementu ieklāšana</t>
  </si>
  <si>
    <t>m</t>
  </si>
  <si>
    <t>skārds ar PE pārklājumu (vai ekvivalents)</t>
  </si>
  <si>
    <t>Lietus ūdens tekņu un notekas izbūve jumtiņam</t>
  </si>
  <si>
    <t>skārds ar PE pārklājumu, apaļa šķērsgriezuma tekne un noteka D100 (vai ekvivalents)</t>
  </si>
  <si>
    <t>kompl.</t>
  </si>
  <si>
    <t>Lieveņu izbūve</t>
  </si>
  <si>
    <t>Aizbērt tranšeju ap pamatiem ar pievesto grunti, to blīvējot</t>
  </si>
  <si>
    <t>drenējoša smilts (filtrācijas koef.&gt;1m/dnn) (vai ekvivalents)</t>
  </si>
  <si>
    <t>Aizbērt tranšeju ap pamatiem ar dolomīta šķembām 150 mm biezumā, tās blīvējot</t>
  </si>
  <si>
    <t>dolomīta šķembas (fr.16-45 mm) 150 mm (vai ekvivalents)</t>
  </si>
  <si>
    <t>Aizbērt tranšeju ap pamatiem ar drenējoša smilts (filtrācijas koef.&gt;1m/dnn) 50 mm biezumā, tās blīvējot</t>
  </si>
  <si>
    <t>drenējoša smilts (filtrācijas koef.&gt;1m/dnn) 50 mm (vai ekvivalents)</t>
  </si>
  <si>
    <t>Bruģakmens apamales izveide</t>
  </si>
  <si>
    <t>bruģakmens 60 mm (vai ekvivalents)</t>
  </si>
  <si>
    <t>Betona ietvju apmales izbūve uz betons sagataves kārtas</t>
  </si>
  <si>
    <t>betons C8/10 (vai ekvivalents)</t>
  </si>
  <si>
    <t>betona ietvju apmale BR.100.20.8 (vai ekvivalents)</t>
  </si>
  <si>
    <t xml:space="preserve">Tiešās izmaksas kopā, t. sk. darba devēja sociālais nodoklis 24.09% </t>
  </si>
  <si>
    <t>Esošā jumta seguma un bojāto pieslēguma vietas demontāža, virsmas attīrīšana ieskaitot kāpņu telpas jumta virsmu</t>
  </si>
  <si>
    <t>Jumta seguma mazgāšana ar augstspiediena mazgātāju ieskaitot kāpņu telpas jumta virsmu</t>
  </si>
  <si>
    <t>Jumta skārda elementu demontāža ieskaitot kāpņu telpas jumta virsmu</t>
  </si>
  <si>
    <t>Esošo lietus ūdens novadīšanas sistēmas demotāža</t>
  </si>
  <si>
    <t>Esošo bēniņu lūkas demontāža</t>
  </si>
  <si>
    <t>Televīzijas antenu sakārtošana uz ēkas jumta un fasādes, pēc nepieicešamības demontējot tos</t>
  </si>
  <si>
    <t>gab</t>
  </si>
  <si>
    <t xml:space="preserve">Materiālu celšana uz un no ēkas </t>
  </si>
  <si>
    <t>obj.</t>
  </si>
  <si>
    <t>Jumta seguma atjaunošana</t>
  </si>
  <si>
    <t>Parapeta paaugstināšana virs jumta seguma no keramzītblokiem, enkurojot katru otru bloku pie esošā ķieģeļu mūra parapeta</t>
  </si>
  <si>
    <t>keramzītbloks (vai ekvivalents)</t>
  </si>
  <si>
    <t>tērauda stiegrojums B500A ∅8 L=500 mm (vai ekvivalents)</t>
  </si>
  <si>
    <t>mūrjavas M100 (vai ekvivalents)</t>
  </si>
  <si>
    <t>Impregnēta koka brusa 50 x 80 mm montāža lāseņa stiprināšanai un parapeta slīpuma izveidošanai,  solis līdz 600 mm,</t>
  </si>
  <si>
    <r>
      <t>impregnēts kokmateriāls 50x80 mm</t>
    </r>
    <r>
      <rPr>
        <sz val="10"/>
        <color theme="1"/>
        <rFont val="Arial"/>
        <family val="2"/>
      </rPr>
      <t xml:space="preserve"> (vai ekvivalents)</t>
    </r>
  </si>
  <si>
    <t>Parapeta siltināšana ar akmens vati λ ≤ 0.036 W/(m*K), papildus stiprinot ar dībeļiem</t>
  </si>
  <si>
    <t>akmens vate (λd=0,036 W/m*K) 50mm (vai ekvivalents)</t>
  </si>
  <si>
    <t>Mitrumizturīga finiera lokšņu apšuvums 9 mm parapetam</t>
  </si>
  <si>
    <t>mitrumizturīga finiera loksne 9 mm (vai ekvivalents)</t>
  </si>
  <si>
    <t>Pamatnes izbuve no keramzītblokiem, enkurojot katru bloku pie esošas jumta konstrukcijas saskaņā ar AR-16</t>
  </si>
  <si>
    <t>Koka brusas 50x100mm izbūve jumta dzegai</t>
  </si>
  <si>
    <t>impregnēts kokmateriāls 50x100 mm (vai ekvivalents)</t>
  </si>
  <si>
    <t>OSB lokšņu apšuvums dzegai</t>
  </si>
  <si>
    <t>OSB-3 loksne 12 mm (vai ekvivalents)</t>
  </si>
  <si>
    <t>Dzegas siltināšana ar 50 mm akmens vati, stiprinot to pie izbūvēta koka karkasa</t>
  </si>
  <si>
    <t>Siltinājuma armēšana ar stikla šķiedras sietu</t>
  </si>
  <si>
    <t xml:space="preserve"> līmjava Baumit ProContact (Baumit vai ekvivalents)</t>
  </si>
  <si>
    <t xml:space="preserve"> krāsa tonēta Baumit SilikatColor (Baumit vai ekvivalents) (krāsu saskaņojot ar pasūtītāju)</t>
  </si>
  <si>
    <t>Ventilācijas kanālu virmsas papildus siltināšana ar 50 mm akmens vati, papildus stiprinot ar dībeļiem</t>
  </si>
  <si>
    <t>Jumta siltināšana ar siltumizolāciju lēzenajiem jumtiem (deflektoru izvietojums atbisltoši ražotāja norādījumiem)</t>
  </si>
  <si>
    <t>lēzeno jumta akmens vate 30kPa (λ=0,036 W/m*K) 160 mm biezumā (vai ekvivalents)</t>
  </si>
  <si>
    <t>ventilācijas izvads plakaniem jumtiem (deflektors)</t>
  </si>
  <si>
    <t xml:space="preserve">Jumta seguma ieklāšana ieskaitot ventilācijas kanālu un parapeta virsmu </t>
  </si>
  <si>
    <t>TEHNOELAST K-MS 170/4000 EPP uzkaus.ruber apakšklājs (TechnoNICOL vai ekvivalents)</t>
  </si>
  <si>
    <t>TEHNOELAST K-PS 170/5000 EKP uzkaus.ruber virsklājs (TechnoNICOL vai ekvivalents)</t>
  </si>
  <si>
    <t>Skārda elementu ieklāšana dzegai un parapetam</t>
  </si>
  <si>
    <t>palīgmateriāli (silikons, mastika, skrūves)</t>
  </si>
  <si>
    <t>Jumta drošības barjera izbūve saskaņā ar AR-16</t>
  </si>
  <si>
    <t>Jumta lietus ūdens novadīšanas sistēma</t>
  </si>
  <si>
    <t>Lietus ūdens notekreņu izbūve jumtam</t>
  </si>
  <si>
    <t>skārds ar PE pārklājumu, apaļa šķērsgriezuma notekrene D100 (vai ekvivalents)</t>
  </si>
  <si>
    <t>stiprinājumi, palīgmateriāli</t>
  </si>
  <si>
    <t>Lietus ūdens notekcauruļu izbūve jumtam</t>
  </si>
  <si>
    <t>skārds ar PE pārklājumu, apaļa šķērsgriezuma notekcaurule D100 (vai ekvivalents)</t>
  </si>
  <si>
    <t>Jumta seguma atjaunošana virs kāpņu telpām</t>
  </si>
  <si>
    <t>Dažādi darbi</t>
  </si>
  <si>
    <t>Jumta lūkas pacelšana</t>
  </si>
  <si>
    <t xml:space="preserve">Jumta lūkas OMEGA STN Termo EI30 (vai ekvivalents) iebūve, nodrošinot U=1,6 W/m2K </t>
  </si>
  <si>
    <t>Esošās jumta kāpnes atjaunošana, gruntēšana un krāsošana</t>
  </si>
  <si>
    <t>Demontāžas un sagatavošanas darbi</t>
  </si>
  <si>
    <t>Sastatņu montāžā, demontāža, īre</t>
  </si>
  <si>
    <t>Drošības tīkla (SCAFFOLD-NET 70 vai ekvivalents, fasādes aizsargsiets) uzstādīšana</t>
  </si>
  <si>
    <t xml:space="preserve">Esošās apmalītes demontāža </t>
  </si>
  <si>
    <t>Kabeļu sakārtošana uz fasādēm</t>
  </si>
  <si>
    <t>Ēkas visu dzelzsbetona paneļu atsegto stiegrojumu attīrīt no korozijas, astrādāt ar pretkorozijas līdzekli un aizsegt ar remonta sastāvu</t>
  </si>
  <si>
    <t>Esošās pagraba dzelzsbetona gaismas šahtas demontāža</t>
  </si>
  <si>
    <t>Fasādes ķieģeļu virsmas labošana, atslāņojošo ķieģeļu demontāža, apmetuma veidošana</t>
  </si>
  <si>
    <t>Lodžijas esošās norobežojošas konstrukcijas demontāža</t>
  </si>
  <si>
    <t>Esošās fasādes un ailas virsmas gruntēšana</t>
  </si>
  <si>
    <t>Esošās fasādes virsmas līdzināšana pēc nepieciešamības</t>
  </si>
  <si>
    <t>Esošās zibensaizsardzības zemējuma pretestības mērīšana</t>
  </si>
  <si>
    <t>Esošās zibenaizsardzības pārnešana (demontāža) virs siltumziolācijas</t>
  </si>
  <si>
    <t>Esošās elektrosadales skapja nobīde no fasādes</t>
  </si>
  <si>
    <t>Būvgružu savākšana, utilizācija</t>
  </si>
  <si>
    <t>Mūrēšanas darbi</t>
  </si>
  <si>
    <t>Pargaba logu ailas samazināšana un ailas aizmūrēšana saskaņā ar AR-12</t>
  </si>
  <si>
    <t>gāzbetona bloki Texoblock b=100mm (Texoblock vai ekvivalents)</t>
  </si>
  <si>
    <t>gāzbetona TexoBLOCK līme (vai ekvivalents)</t>
  </si>
  <si>
    <t>Armatūra A-III, ø 8mm</t>
  </si>
  <si>
    <t>Lodžijas norobežojošas konstrukcijas izbūve saskaņā ar AR-15</t>
  </si>
  <si>
    <t>gāzbetona bloki Texoblock b=200mm (Texoblock vai ekvivalents)</t>
  </si>
  <si>
    <t>Cokola siltināšana pa perimetru</t>
  </si>
  <si>
    <t>Vertikālās hidroizolācijas veidošana pamatu un cokola virsmai</t>
  </si>
  <si>
    <t>Pamatu un cokola virsmas siltināšana ar putupolistirolu b=100mm un pamatu izvirzījumu siltināšana ar putupolistirolu b=50mm uz poliuretānas līmes, papildus stiprinot ar dībeļiem</t>
  </si>
  <si>
    <t>ekstrudētais putupolistirols (λd=0,038 W/m*K) 100mm vai ekvivalents</t>
  </si>
  <si>
    <t>ekstrudētais putupolistirols (λd=0,038 W/m*K) 50mm vai ekvivalents</t>
  </si>
  <si>
    <t>līmjava Baumit BituFix 2K (Baumit vai ekvivalents)</t>
  </si>
  <si>
    <t>palīgmateriāli (dībeļi u.c.)</t>
  </si>
  <si>
    <t>Siltinājuma armēšana ar stikla šķiedras sietu cokola virsmai</t>
  </si>
  <si>
    <t>grunts zem apmetuma Baumit UniPrimer (Baumit vai ekvivalents)</t>
  </si>
  <si>
    <t>Dekoratīvā apmetumu iestrāde cokola virsmai</t>
  </si>
  <si>
    <t>Cokola virsmas gruntēšana un krāsošana</t>
  </si>
  <si>
    <t>krāsa tonēta Baumit GranoporColor (Baumit vai ekvivalents) (krāsu saskaņojot ar pasūtītāju)</t>
  </si>
  <si>
    <t>Fasādes siltināšana</t>
  </si>
  <si>
    <t>Iebūvēt metāla cokola profillīsti</t>
  </si>
  <si>
    <t>EJOT alumīnija cokola profils (vai ekvivalents)</t>
  </si>
  <si>
    <t>palīgmateriāli, stiprinājumi</t>
  </si>
  <si>
    <t>Ārsienas virsmas siltināšana ar fasādes siltumizolācijas plātnēm b=150mm uz līmjavas kārtas, papildus stiprinot ar dībeļiem</t>
  </si>
  <si>
    <t>akmens vate (λd=0,036 W/m*K) 150mm</t>
  </si>
  <si>
    <t>Siltinājuma armēšana ar stikla šķiedras sietu fasādes virsmai</t>
  </si>
  <si>
    <t>EJOT profils 815 cokols plus vai ekvivalents</t>
  </si>
  <si>
    <t>Dekoratīvā apmetumu iestrāde fasādes virsmai</t>
  </si>
  <si>
    <t>Fasādes virsmas gruntēšana un krāsošana</t>
  </si>
  <si>
    <t>Pirmā stāva zem lodžijas siltināšana</t>
  </si>
  <si>
    <t>Lodžijas virsmas siltināšana ar fasādes siltumizolācijas plātnēm b=150mm uz līmjavas kārtas, papildus stiprinot ar dībeļiem</t>
  </si>
  <si>
    <t>putupolistirols (λd=0,036 W/m*K) 150mm (vai ekvivalents)</t>
  </si>
  <si>
    <t>Siltinājuma armēšana ar stikla šķiedras sietu virsmai</t>
  </si>
  <si>
    <t>Dekoratīvā apmetumu iestrāde fasādes virsmai ieskaitot lodžijas norobežojošās konstrukcijas virsmu</t>
  </si>
  <si>
    <t>Fasādes virsmas gruntēšana un krāsošana ieskaitot lodžijas norobežojošās konstrukcijas virsmu</t>
  </si>
  <si>
    <t>Logu un durvju aiļu malu apdare</t>
  </si>
  <si>
    <t>Logu un durvju aiļu malu siltināšana ar 30 mm akmens vati uz līmjavas kārtas</t>
  </si>
  <si>
    <t>akmens vate (λd=0,037 W/m*K) 30mm (vai ekvivalents)</t>
  </si>
  <si>
    <t>Siltinājuma armēšana ar stikla šķiedras sietu logu un durvju aiļu malām</t>
  </si>
  <si>
    <t>EJOT PVC profili (vai ekvivalents) logu un durvju pieslēguma vietam pa perimetru</t>
  </si>
  <si>
    <t>Dekoratīvā apmetumu iestrāde logu un durvju aiļu malām</t>
  </si>
  <si>
    <t>Logu un durvju aiļu malu virsmas gruntēšana un krāsošana</t>
  </si>
  <si>
    <t>Pamatu apmalītes atjaunošana</t>
  </si>
  <si>
    <t>Pagraba ventilācijas restes R1 (400x1350mm) montāža ieskaitot koka brusas restes stiprināšanai</t>
  </si>
  <si>
    <t>Mūrētas virsmas apdare no iekšpuses pagrabā</t>
  </si>
  <si>
    <t>Iesegt ar dekoratīvo skārdu ārējās palodzes</t>
  </si>
  <si>
    <t>Fasādes sakārtošana (karoga kāta turētāja, mājas Nr. u.c.)</t>
  </si>
  <si>
    <t>Elektroinstalācijas pagaidu pārnešana</t>
  </si>
  <si>
    <t>Pagraba siltināšana</t>
  </si>
  <si>
    <t>Esošās pagraba griestu virsmas gruntēšana</t>
  </si>
  <si>
    <t>Siltumizolācijas pielīmēšana pagraba pārsegumam</t>
  </si>
  <si>
    <t>putupolistirols (λd=0,036 W/m*K) 100mm vai ekvivalents</t>
  </si>
  <si>
    <t>Esošo koka logu demontāža dzīvokļos</t>
  </si>
  <si>
    <t>Esošo pagraba logu demontāža</t>
  </si>
  <si>
    <t>Esošo lodžijas aizstiklojumu demontāža</t>
  </si>
  <si>
    <t>Skārda palodžu elementu demontāža visai ēkai</t>
  </si>
  <si>
    <t>Esošās ieejas ārdurvju demontāža</t>
  </si>
  <si>
    <t>Esošās pagraba ārdurvju demontāža</t>
  </si>
  <si>
    <t>Logu montāža dzīvokļos</t>
  </si>
  <si>
    <t>PVC logu bloku montāža dzīvokļos veramus, atgāžamus, saglabājot rūtojumu</t>
  </si>
  <si>
    <t>gb</t>
  </si>
  <si>
    <t>PVC konstrukcijas logi L-1 (1450x1150) U=1,25 W/(m²K) (vai ekvivalents)</t>
  </si>
  <si>
    <t>PVC konstrukcijas logi L-2 (1450x800) U=1,25 W/(m²K) (vai ekvivalents)</t>
  </si>
  <si>
    <t>stiprinājuma elementi (silikons, skrūves)</t>
  </si>
  <si>
    <t>blīvējuma materiāli (celtniecības putas)</t>
  </si>
  <si>
    <t>MDF palodžu uzstādīšana izolējot palodžu pamatni</t>
  </si>
  <si>
    <t>MDF palodze balta matēta (vai ekvivalents)</t>
  </si>
  <si>
    <t>stiprinājuma elemetni (silikons, skrūves, celtniecības putas, putuplasts)</t>
  </si>
  <si>
    <t>Sānu virsmu apdare ap logiem no iekšpuses</t>
  </si>
  <si>
    <t>ģipšk/loksne GKB 12.5 mm (vai ekvivalents)</t>
  </si>
  <si>
    <t>līme ģipškartonam KNAUF Perflix vai ekvivalents</t>
  </si>
  <si>
    <t>Sakret LH Universālā špakteļtepe vai ekvivalents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</si>
  <si>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</si>
  <si>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</si>
  <si>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</si>
  <si>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Logu montāža lodžijās</t>
  </si>
  <si>
    <t>PVC konstrukcijas lodžijas logu montāža veramus, atgāžamus ieskaitot esošo PVC logu montāža</t>
  </si>
  <si>
    <t>PVC konstrukcijas logi BL-1 (1500x6030) U=1,3 W/(m²K) (vai ekvivalents)</t>
  </si>
  <si>
    <t>PVC konstrukcijas logi BL-2 (1500x5965) U=1,3 W/(m²K) (vai ekvivalents)</t>
  </si>
  <si>
    <t>PVC konstrukcijas logi BL-3 (1500x6075) U=1,3 W/(m²K) (vai ekvivalents)</t>
  </si>
  <si>
    <t>PVC konstrukcijas logi BL-4 (1500x5900) U=1,3 W/(m²K) (vai ekvivalents)</t>
  </si>
  <si>
    <t>PVC konstrukcijas logi BL-5 (1500x3000) U=1,3 W/(m²K) (vai ekvivalents)</t>
  </si>
  <si>
    <t>Sānu virsmu apdare zem logiem no iekšpuses</t>
  </si>
  <si>
    <t>rupjā tepe ROTBAND ģipša apmetums KNAUF vai ekvivalents</t>
  </si>
  <si>
    <t>smalkā špaktele Weber LR+ vai ekvivalents</t>
  </si>
  <si>
    <t>Durvju atjaunošana</t>
  </si>
  <si>
    <t>Jauno tērauda konstrukcijas ārduvju montāža ieejas mezglā ieskaitot atduras ierīkošanu</t>
  </si>
  <si>
    <t>tērauda konstrukcijas durvis D1 (1200x2200) U≤1.8 W/(m2*K) (vai ekvivalents)</t>
  </si>
  <si>
    <t>durvju aizvērējs GEZE TS2000 V BC vai ekvivalents</t>
  </si>
  <si>
    <t>blīvējuma materiāli</t>
  </si>
  <si>
    <t>furnitūra un rokturis</t>
  </si>
  <si>
    <t>Ārdurvju aprīkošana ar koda sistēmu ieskaitot pieslēgšanu, sistēmas programmas palaišanu</t>
  </si>
  <si>
    <t>koda sistēma LASKOMEX CD-2513TP INOX vai ekvivalents</t>
  </si>
  <si>
    <t>čips (breloks)</t>
  </si>
  <si>
    <t>barošanas sistēmas materiāli</t>
  </si>
  <si>
    <t>Jauno tērauda konstrukcijas ārduvju montāža pagrabā ieskaitot atduras ierīkošanu</t>
  </si>
  <si>
    <t>tērauda konstrukcijas durvis D2 (980x2200) U≤1.8 W/(m2*K) (vai ekvivalents)</t>
  </si>
  <si>
    <t>Logu un durvju nosegšana ar plēvi un aplīmēšana</t>
  </si>
  <si>
    <t>Esošo sienu un griestu tīrīšana un mazgāšana</t>
  </si>
  <si>
    <t>Kāpņu telpas remonts</t>
  </si>
  <si>
    <t>Virsmu apdare no iekšpuses tajā skaitā griesti</t>
  </si>
  <si>
    <t>Kāpņu margu atjaunošana un PVC lentera uzstādīšana</t>
  </si>
  <si>
    <t>Telekomunikāciju un citu vadu nosegšana</t>
  </si>
  <si>
    <t>Esošo betona grīdu, kāpņu un laidu remonts, izlīdzināšana, seguma ieklāšana ar nodilumizturīgo krāsu</t>
  </si>
  <si>
    <t>Esošās ventilācijas šahtas betona cepurīti demontāža</t>
  </si>
  <si>
    <t xml:space="preserve">Esošās ventilācijas šahtas divas ķieģeļu kārtas demontāža </t>
  </si>
  <si>
    <t>Ventilācijas izbūve</t>
  </si>
  <si>
    <t>Dabīgās ventilācijas kanālu tīrīšana, un vilkmes pārbaude ar atzinumu</t>
  </si>
  <si>
    <t>Ventilācijas izvadu pārmūrēšana un paaugstināšana</t>
  </si>
  <si>
    <t>pilnie apdares ķieģeļi paredzēti skursteņa virsjumta daļas mūrēšanai (vai ekvivalents)</t>
  </si>
  <si>
    <t>mūrjava (vai ekvivalents)</t>
  </si>
  <si>
    <t>Dabīgās ventilācijas izvadu aprīkošana ar pasīvās ventilācijas deflektoriem</t>
  </si>
  <si>
    <t>Dabīgās ventilācijas pieplūdes sistēmas VENTSYS uzstādīšana dzīvokļos (vai ekvivalents)</t>
  </si>
  <si>
    <t>Esošās ūdensapgādes sistēmas demontāža</t>
  </si>
  <si>
    <t>Esošās kanalizācijas sistēmas demontāža</t>
  </si>
  <si>
    <t>Ūdensapgādes sistēma</t>
  </si>
  <si>
    <t>Ūdensapgādes stāvvadi</t>
  </si>
  <si>
    <t>PPR caurule ar šķiedru ūdenim 20x3.4 (vai ekvivalents)</t>
  </si>
  <si>
    <t>PPR caurule ar šķiedru ūdenim 25x4.2 (vai ekvivalents)</t>
  </si>
  <si>
    <t>Dvieļu žāvētājs karstam ūdenim  230W, nerūsējošā tērauda (vai ekvivalents)</t>
  </si>
  <si>
    <t>Lodveida ventilis t=110˚; P=8 bar DN15</t>
  </si>
  <si>
    <t>Kaučuka izolācija - pretkondensāta aukstam ūdenim 22/9mm K-FLEX EC (vai ekvivalents)</t>
  </si>
  <si>
    <t>Kaučuka izolācija- pretkondensāta aukstam ūdenim 28/9mm K-FLEX EC (vai ekvivalents)</t>
  </si>
  <si>
    <t>Pievienojums dzīvokļa ūdensapgādei</t>
  </si>
  <si>
    <t>Ūdensapgādes guļvads</t>
  </si>
  <si>
    <t>PPR caurule ar šķiedru ūdenim 32x5.4 (vai ekvivalents)</t>
  </si>
  <si>
    <t>PPR caurule ar šķiedru ūdenim 40x6.7 (vai ekvivalents)</t>
  </si>
  <si>
    <t>PPR caurule ar šķiedru ūdenim 63x10.5 (vai ekvivalents)</t>
  </si>
  <si>
    <t>Balansēšanas ventilis t=110˚; P=8 bar, Dn15</t>
  </si>
  <si>
    <t>Balansēšanas ventilis t=110˚; P=8 bar, Dn20</t>
  </si>
  <si>
    <t>Lodveida ventilis t=110˚; P=8 bar, DN15</t>
  </si>
  <si>
    <t>Lodveida ventilis t=110˚; P=8 bar, DN20</t>
  </si>
  <si>
    <t>Lodveida ventilis t=110˚; P=8 bar, DN50</t>
  </si>
  <si>
    <t>Izlaides ventilis t=110˚; P=8 bar, DN15</t>
  </si>
  <si>
    <t>Gala vāks izlaidēm, Dn15</t>
  </si>
  <si>
    <t>Akmensvates izolācijas čaula, ar alum. atstarojošo slāni; b=50mm, PAROC Hvac Section AluCoat T 22/50 (λD=0,045 W/m*K) (vai ekvivalents)</t>
  </si>
  <si>
    <t>Akmensvates izolācijas čaula, ar alum. atstarojošo slāni; b=50mm, PAROC Hvac Section AluCoat T 28/50 (λD=0,045 W/m*K) (vai ekvivalents)</t>
  </si>
  <si>
    <t>Akmensvates izolācijas čaula, ar alum. atstarojošo slāni; b=50mm, PAROC Hvac Section AluCoat T 35/50 (λD=0,045 W/m*K) (vai ekvivalents)</t>
  </si>
  <si>
    <t>Akmensvates izolācijas čaula, ar alum. atstarojošo slāni; b=50mm, PAROC Hvac Section AluCoat T 42/50 (λD=0,045 W/m*K) (vai ekvivalents)</t>
  </si>
  <si>
    <t>Akmensvates izolācijas čaula, ar alum. atstarojošo slāni; b=50mm, PAROC Hvac Section AluCoat T 64/50 (λD=0,045 W/m*K) (vai ekvivalents)</t>
  </si>
  <si>
    <t>Kaučuka izolācija- pretkondensāta aukstam ūdenim 35/9mm K-FLEX EC (vai ekvivalents)</t>
  </si>
  <si>
    <t>Kaučuka izolācija- pretkondensāta aukstam ūdenim 42/9mm K-FLEX EC (vai ekvivalents)</t>
  </si>
  <si>
    <t>Kaučuka izolācija- pretkondensāta aukstam ūdenim 63/9mm K-FLEX EC (vai ekvivalents)</t>
  </si>
  <si>
    <t>Kanalizācijas sistēma</t>
  </si>
  <si>
    <t>Kanalizācijas stāvvads</t>
  </si>
  <si>
    <t>Kanalizācijas caurule PP DN110</t>
  </si>
  <si>
    <t>Kanalizācijas caurule PP DN75</t>
  </si>
  <si>
    <t>Trejgabals 45 PP DN110</t>
  </si>
  <si>
    <t>Trejgabals 45 PP DN75</t>
  </si>
  <si>
    <t>Pievienojums dzīvokļa kanalizācijai</t>
  </si>
  <si>
    <t>Revīzija PP DN75</t>
  </si>
  <si>
    <t>Revīzija PP DN110</t>
  </si>
  <si>
    <t>Alucoat izolācija trokšņa slāpēšanai PAROC 75/30</t>
  </si>
  <si>
    <t>Alucoat izolācija trokšņa slāpēšanai PAROC 114/30</t>
  </si>
  <si>
    <t>Ugunsdrošības manžete DN75</t>
  </si>
  <si>
    <t>Ugunsdrošības manžete DN110</t>
  </si>
  <si>
    <t>Kanalizācijas guļvads</t>
  </si>
  <si>
    <t>Trejgabals PP 110/110/75</t>
  </si>
  <si>
    <t>Trejgabals PP 110/110</t>
  </si>
  <si>
    <t>Līkums PP DN110</t>
  </si>
  <si>
    <t>Līkums PP DN75</t>
  </si>
  <si>
    <t>Pievienojums stāvvadiem PP DN110/75</t>
  </si>
  <si>
    <t>Revīzija, tīrīšanas lūka ar gala vāku PP DN110</t>
  </si>
  <si>
    <t>Revīzija, tīrīšanas lūka ar gala vāku PP DN75</t>
  </si>
  <si>
    <t>Kanalizācijas izvads, pievienojums akai, rakšanas darbi izvadu nomaiņai, aizsargčaulas (akai, šķērsojot ēkas pamatni)</t>
  </si>
  <si>
    <t>izvadi</t>
  </si>
  <si>
    <t>Seguma atjaunošanas darbi</t>
  </si>
  <si>
    <t>Citi materiāli un darbi</t>
  </si>
  <si>
    <t>Kompensātori</t>
  </si>
  <si>
    <t>Nekustīgie balsti</t>
  </si>
  <si>
    <t>Stiprinājumi un palīgmateriāli</t>
  </si>
  <si>
    <t>Montāžas komplekts</t>
  </si>
  <si>
    <t>Ūdensapgādes sistēmas hidrauliskās pārbaude un sistēmas skalošana, balansēšana un balansēšanas aktu sastādīšana</t>
  </si>
  <si>
    <t>Stāvvadu šahtu atvēršana, aizvēršana, špaktelēšana (stāvvadam jābūt aizvērtam līdz baltajai apdarei) (apjomu precizēt būvniecības laikā)</t>
  </si>
  <si>
    <t>Pārsegumu šķērsošanas vietas uzlabošana (špaktelēšana, krāsošana) un ugunsdrošās manžetes uzstādīšana kanalizācijas stāvvadiem (apjomu precizēt būvniecības laikā)</t>
  </si>
  <si>
    <t>vietas</t>
  </si>
  <si>
    <t>Ūdens sistēmas palaišanu un ieregulēšanu</t>
  </si>
  <si>
    <t>obj</t>
  </si>
  <si>
    <t>Armatūras marķēšana</t>
  </si>
  <si>
    <t>Pieslēgums KU siltummainim</t>
  </si>
  <si>
    <t>Pieslēgums ūdens ievadam</t>
  </si>
  <si>
    <t>Izpildshēmas sagatavošana</t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</si>
  <si>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20 (vai ekvivalents)</t>
    </r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</si>
  <si>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25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</si>
  <si>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20/20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</si>
  <si>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25/25/20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</si>
  <si>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25/25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</si>
  <si>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32/32/25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</si>
  <si>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40/40/20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</si>
  <si>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40/40/63 (vai ekvivalents)</t>
    </r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</si>
  <si>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ūdenim, 20 (vai ekvivalents)</t>
    </r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</si>
  <si>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ūdenim, 25 (vai ekvivalents)</t>
    </r>
  </si>
  <si>
    <t>Esošās apkures sistēmas demontāža</t>
  </si>
  <si>
    <t>Apkure</t>
  </si>
  <si>
    <t>Tērauda presējama  caurule - apkurei,  Dn15 Mapress (vai ekvivalents)</t>
  </si>
  <si>
    <t>Tērauda presējama  caurule - apkurei,  Dn18 Mapress (vai ekvivalents)</t>
  </si>
  <si>
    <t>Tērauda presējama  caurule - apkurei,  Dn22 Mapress (vai ekvivalents)</t>
  </si>
  <si>
    <t>Tērauda presējama  caurule - apkurei,  Dn28 Mapress (vai ekvivalents)</t>
  </si>
  <si>
    <t>Tērauda presējama  caurule - apkurei,  Dn35 Mapress (vai ekvivalents)</t>
  </si>
  <si>
    <t>Tērauda presējams līkums 90, Dn15 Mapress (vai ekvivalents)</t>
  </si>
  <si>
    <t>Tērauda presējams līkums 90, Dn18 Mapress (vai ekvivalents)</t>
  </si>
  <si>
    <t>Tērauda presējams līkums 90, Dn35 Mapress (vai ekvivalents)</t>
  </si>
  <si>
    <t>Tērauda presējams T-gabals 90, Dn 15/15 Mapress (vai ekvivalents)</t>
  </si>
  <si>
    <t>Tērauda presējams T-gabals 90, Dn 18/18/15 Mapress (vai ekvivalents)</t>
  </si>
  <si>
    <t>Tērauda presējams T-gabals 90, Dn 18/18 Mapress (vai ekvivalents)</t>
  </si>
  <si>
    <t>Tērauda presējams T-gabals 90, Dn 22/22/15 Mapress (vai ekvivalents)</t>
  </si>
  <si>
    <t>Tērauda presējams T-gabals 90, Dn 22/22/18 Mapress (vai ekvivalents)</t>
  </si>
  <si>
    <t>Tērauda presējams T-gabals 90, Dn 22/22/28 Mapress (vai ekvivalents)</t>
  </si>
  <si>
    <t>Tērauda presējams T-gabals 90, Dn 28/28/18 Mapress (vai ekvivalents)</t>
  </si>
  <si>
    <t>Tērauda presējams T-gabals 90, Dn 28/28/35 Mapress (vai ekvivalents)</t>
  </si>
  <si>
    <t>Tērauda presējams T-gabals 90, Dn 35/35 Mapress (vai ekvivalents)</t>
  </si>
  <si>
    <t>Tērauda presējams X-gabals 90, Dn 15/15 Mapress (vai ekvivalents)</t>
  </si>
  <si>
    <t>Tērauda presējams X-gabals 90, Dn 18/18/15/15 Mapress (vai ekvivalents)</t>
  </si>
  <si>
    <t>Tērauda radiators Purmo Compact C11-400-1000 ar sienas stiprinājumiem un atgaisotāju (vai ekvivalents)</t>
  </si>
  <si>
    <t>Tērauda radiators Purmo Compact C11-400-1100 ar sienas stiprinājumiem un atgaisotāju (vai ekvivalents)</t>
  </si>
  <si>
    <t>Tērauda radiators Purmo Compact C11-400-500 ar sienas stiprinājumiem un atgaisotāju (vai ekvivalents)</t>
  </si>
  <si>
    <t>Tērauda radiators Purmo Compact C11-400-600 ar sienas stiprinājumiem un atgaisotāju (vai ekvivalents)</t>
  </si>
  <si>
    <t>Tērauda radiators Purmo Compact C11-400-800 ar sienas stiprinājumiem un atgaisotāju (vai ekvivalents)</t>
  </si>
  <si>
    <t>Tērauda radiators Purmo Compact C11-400-900 ar sienas stiprinājumiem un atgaisotāju (vai ekvivalents)</t>
  </si>
  <si>
    <t>Tērauda radiators Purmo Compact C22-400-1200 ar sienas stiprinājumiem un atgaisotāju (vai ekvivalents)</t>
  </si>
  <si>
    <t>Tērauda radiators Purmo Compact C22-400-700 ar sienas stiprinājumiem un atgaisotāju (vai ekvivalents)</t>
  </si>
  <si>
    <t>Tērauda radiators Purmo Compact C22-400-900 ar sienas stiprinājumiem un atgaisotāju (vai ekvivalents)</t>
  </si>
  <si>
    <t>Tērauda radiators Purmo Compact C33-500-1000 ar sienas stiprinājumiem un atgaisotāju (vai ekvivalents)</t>
  </si>
  <si>
    <t>Balansēšanas ventilis t=110˚; P=8 bar, Dn25</t>
  </si>
  <si>
    <t>Balansēšanas ventilis t=110˚; P=8 bar, Dn32</t>
  </si>
  <si>
    <t>Lodveida ventilis t=110˚; P=8 bar, Dn15</t>
  </si>
  <si>
    <t>Izlaides ventilis ar gala vāku t=110˚; P=8 bar, Dn15</t>
  </si>
  <si>
    <t>Lodveida ventilis t=110˚; P=8 bar, Dn20</t>
  </si>
  <si>
    <t>Lodveida ventilis t=110˚; P=8 bar, Dn25</t>
  </si>
  <si>
    <t>Lodveida ventilis t=110˚; P=8 bar, Dn32</t>
  </si>
  <si>
    <t>Radiatora termogalva ar vārstu komplekts Danfos RA-DV Dn15, RA 2000 ar tempratūras ierobežojumu +16 °C (vai ekvivalents)</t>
  </si>
  <si>
    <t>Radiatora termogalva ar vārstu komplekts pret zādzību RA-DV Dn15, RA 2000 ar tempratūras ierobežojumu +16 °C (vai ekvivalents)</t>
  </si>
  <si>
    <t>Radiatora noslēgvārsts ar priekšiestādījumu RLV Dn15 Danfos (vai ekvivalents)</t>
  </si>
  <si>
    <t>Akmensvates izolācijas čaula, ar alum. atstarojošo slāni; b=50mm PAROC Hvac Section AluCoat T 18/50 (λD=0,045 W/m*K) (vai ekvivalents)</t>
  </si>
  <si>
    <t>Akmensvates izolācijas čaula, ar alum. atstarojošo slāni; b=50mm PAROC Hvac Section AluCoat T 22/50 (λD=0,045 W/m*K) (vai ekvivalents)</t>
  </si>
  <si>
    <t>Akmensvates izolācijas čaula, ar alum. atstarojošo slāni; b=50mm PAROC Hvac Section AluCoat T 28/50 (λD=0,045 W/m*K) (vai ekvivalents)</t>
  </si>
  <si>
    <t>Akmensvates izolācijas čaula, ar alum. atstarojošo slāni; b=50mm PAROC Hvac Section AluCoat T 35/50 (λD=0,045 W/m*K) (vai ekvivalents)</t>
  </si>
  <si>
    <t>Siltumizolācijas fasondaļas</t>
  </si>
  <si>
    <t>PVC pārklājums</t>
  </si>
  <si>
    <t>Veidgabali un fasondaļas</t>
  </si>
  <si>
    <t>Apkures  hidrauliskās pārbaude un sistēmas skalošana, balansēšana un balansēšanas aktu sastādīšana</t>
  </si>
  <si>
    <t>Radiatoru vietas uzlabošana (špaktelēšana, krāsošana) (apjomu precizēt būvniecības laikā)</t>
  </si>
  <si>
    <t>Individuālais siltuma sadalītājs
(alokātors)</t>
  </si>
  <si>
    <t>Siltuma sadalītāja datu savācējs</t>
  </si>
  <si>
    <t>Noslēgarmatūras marķēšana</t>
  </si>
  <si>
    <t>Pārsegumu šķērsošanas vietas uzlabošana (špaktelēšana, krāsošana) (apjomu precizēt būvniecības laikā)</t>
  </si>
  <si>
    <t>Apkures sistēmas palaišanu un ieregulēšanu</t>
  </si>
  <si>
    <t>Pieslēgums SM</t>
  </si>
  <si>
    <t>Tāme sastādīta</t>
  </si>
  <si>
    <t>Tāme sastādīta  2020. gada tirgus cenās, pamatojoties uz projekta rasējumiem, Energoauditu un Pasūtītāja vēlmēm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</si>
</sst>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;"/>
    <numFmt numFmtId="165" formatCode="0;;"/>
    <numFmt numFmtId="166" formatCode="0.0%"/>
  </numFmts>
  <fonts count="14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i/>
      <sz val="8"/>
      <name val="Arial"/>
      <family val="2"/>
    </font>
    <font>
      <b/>
      <sz val="8"/>
      <name val="Arial"/>
      <family val="2"/>
    </font>
    <font>
      <b/>
      <sz val="8"/>
      <color rgb="FF0000FF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0" xfId="0" applyFont="1" applyAlignment="1"/>
    <xf numFmtId="0" fontId="1" fillId="0" borderId="6" xfId="0" applyFont="1" applyBorder="1" applyAlignment="1">
      <alignment wrapText="1"/>
    </xf>
    <xf numFmtId="0" fontId="7" fillId="0" borderId="0" xfId="0" applyFont="1"/>
    <xf numFmtId="164" fontId="8" fillId="0" borderId="29" xfId="0" applyNumberFormat="1" applyFont="1" applyBorder="1" applyAlignment="1">
      <alignment vertical="top" wrapText="1"/>
    </xf>
    <xf numFmtId="165" fontId="9" fillId="0" borderId="5" xfId="0" applyNumberFormat="1" applyFont="1" applyBorder="1" applyAlignment="1">
      <alignment horizontal="center" vertical="center"/>
    </xf>
    <xf numFmtId="164" fontId="9" fillId="0" borderId="29" xfId="0" applyNumberFormat="1" applyFont="1" applyBorder="1" applyAlignment="1">
      <alignment vertical="top" wrapText="1"/>
    </xf>
    <xf numFmtId="164" fontId="1" fillId="0" borderId="29" xfId="0" applyNumberFormat="1" applyFont="1" applyBorder="1" applyAlignment="1">
      <alignment horizontal="right" vertical="top" wrapText="1"/>
    </xf>
    <xf numFmtId="164" fontId="1" fillId="0" borderId="29" xfId="0" applyNumberFormat="1" applyFont="1" applyBorder="1" applyAlignment="1">
      <alignment horizontal="left" vertical="top" wrapText="1" indent="1"/>
    </xf>
    <xf numFmtId="0" fontId="9" fillId="0" borderId="29" xfId="0" applyFont="1" applyBorder="1" applyAlignment="1">
      <alignment wrapText="1"/>
    </xf>
    <xf numFmtId="164" fontId="8" fillId="0" borderId="29" xfId="0" applyNumberFormat="1" applyFont="1" applyBorder="1" applyAlignment="1">
      <alignment horizontal="right" vertical="top" wrapText="1"/>
    </xf>
    <xf numFmtId="164" fontId="9" fillId="0" borderId="29" xfId="0" applyNumberFormat="1" applyFont="1" applyBorder="1" applyAlignment="1">
      <alignment horizontal="left" vertical="top" wrapText="1"/>
    </xf>
    <xf numFmtId="164" fontId="11" fillId="0" borderId="29" xfId="0" applyNumberFormat="1" applyFont="1" applyBorder="1" applyAlignment="1">
      <alignment vertical="top" wrapText="1"/>
    </xf>
    <xf numFmtId="164" fontId="5" fillId="0" borderId="29" xfId="0" applyNumberFormat="1" applyFont="1" applyBorder="1" applyAlignment="1">
      <alignment vertical="top" wrapText="1"/>
    </xf>
    <xf numFmtId="164" fontId="13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165" fontId="1" fillId="0" borderId="32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left" vertical="top" wrapText="1"/>
    </xf>
    <xf numFmtId="164" fontId="1" fillId="0" borderId="34" xfId="0" applyNumberFormat="1" applyFont="1" applyBorder="1" applyAlignment="1">
      <alignment horizontal="left" vertical="top" wrapText="1"/>
    </xf>
  </cellXfs>
  <cellStyles count="5">
    <cellStyle name="Comma 2" xfId="4" xr:uid="{F867A0ED-64EA-4D00-A756-F150F49FB997}"/>
    <cellStyle name="Normal" xfId="0" builtinId="0"/>
    <cellStyle name="Normal 2" xfId="2" xr:uid="{7728D04F-492C-44E8-B42B-2D52765FDA4E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81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workbookViewId="0">
      <selection activeCell="G21" sqref="G21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06" t="s">
        <v>1</v>
      </c>
      <c r="C4" s="106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07" t="s">
        <v>3</v>
      </c>
      <c r="C8" s="107"/>
    </row>
    <row r="11" spans="1:3" x14ac:dyDescent="0.2">
      <c r="B11" s="2" t="s">
        <v>4</v>
      </c>
    </row>
    <row r="12" spans="1:3" x14ac:dyDescent="0.2">
      <c r="B12" s="83" t="s">
        <v>52</v>
      </c>
    </row>
    <row r="13" spans="1:3" ht="22.5" x14ac:dyDescent="0.2">
      <c r="A13" s="4" t="s">
        <v>5</v>
      </c>
      <c r="B13" s="76" t="s">
        <v>57</v>
      </c>
      <c r="C13" s="76"/>
    </row>
    <row r="14" spans="1:3" ht="22.5" x14ac:dyDescent="0.2">
      <c r="A14" s="4" t="s">
        <v>6</v>
      </c>
      <c r="B14" s="76" t="s">
        <v>55</v>
      </c>
      <c r="C14" s="76"/>
    </row>
    <row r="15" spans="1:3" x14ac:dyDescent="0.2">
      <c r="A15" s="4" t="s">
        <v>7</v>
      </c>
      <c r="B15" s="75" t="s">
        <v>56</v>
      </c>
      <c r="C15" s="75"/>
    </row>
    <row r="16" spans="1:3" x14ac:dyDescent="0.2">
      <c r="A16" s="4" t="s">
        <v>8</v>
      </c>
      <c r="B16" s="74"/>
      <c r="C16" s="74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78">
        <v>1</v>
      </c>
      <c r="B19" s="93" t="s">
        <v>55</v>
      </c>
      <c r="C19" s="9">
        <f>'Kops a'!E28</f>
        <v>0</v>
      </c>
    </row>
    <row r="20" spans="1:3" x14ac:dyDescent="0.2">
      <c r="A20" s="79"/>
      <c r="B20" s="80"/>
      <c r="C20" s="10"/>
    </row>
    <row r="21" spans="1:3" x14ac:dyDescent="0.2">
      <c r="A21" s="81"/>
      <c r="B21" s="8"/>
      <c r="C21" s="10"/>
    </row>
    <row r="22" spans="1:3" x14ac:dyDescent="0.2">
      <c r="A22" s="81"/>
      <c r="B22" s="8"/>
      <c r="C22" s="10"/>
    </row>
    <row r="23" spans="1:3" x14ac:dyDescent="0.2">
      <c r="A23" s="81"/>
      <c r="B23" s="8"/>
      <c r="C23" s="10"/>
    </row>
    <row r="24" spans="1:3" x14ac:dyDescent="0.2">
      <c r="A24" s="81"/>
      <c r="B24" s="8"/>
      <c r="C24" s="10"/>
    </row>
    <row r="25" spans="1:3" ht="12" thickBot="1" x14ac:dyDescent="0.25">
      <c r="A25" s="82"/>
      <c r="B25" s="52"/>
      <c r="C25" s="53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2" thickBot="1" x14ac:dyDescent="0.25">
      <c r="B27" s="14"/>
      <c r="C27" s="15"/>
    </row>
    <row r="28" spans="1:3" ht="12" thickBot="1" x14ac:dyDescent="0.25">
      <c r="A28" s="108" t="s">
        <v>13</v>
      </c>
      <c r="B28" s="109"/>
      <c r="C28" s="16">
        <f>ROUND(C26*21%,2)</f>
        <v>0</v>
      </c>
    </row>
    <row r="31" spans="1:3" x14ac:dyDescent="0.2">
      <c r="A31" s="1" t="s">
        <v>14</v>
      </c>
      <c r="B31" s="110"/>
      <c r="C31" s="110"/>
    </row>
    <row r="32" spans="1:3" x14ac:dyDescent="0.2">
      <c r="B32" s="111" t="s">
        <v>15</v>
      </c>
      <c r="C32" s="111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434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80" priority="10" operator="equal">
      <formula>0</formula>
    </cfRule>
  </conditionalFormatting>
  <conditionalFormatting sqref="B13:B16">
    <cfRule type="cellIs" dxfId="179" priority="9" operator="equal">
      <formula>0</formula>
    </cfRule>
  </conditionalFormatting>
  <conditionalFormatting sqref="B19">
    <cfRule type="cellIs" dxfId="178" priority="8" operator="equal">
      <formula>0</formula>
    </cfRule>
  </conditionalFormatting>
  <conditionalFormatting sqref="B31:C31">
    <cfRule type="cellIs" dxfId="177" priority="4" operator="equal">
      <formula>0</formula>
    </cfRule>
  </conditionalFormatting>
  <conditionalFormatting sqref="A19">
    <cfRule type="cellIs" dxfId="176" priority="3" operator="equal">
      <formula>0</formula>
    </cfRule>
  </conditionalFormatting>
  <conditionalFormatting sqref="A36">
    <cfRule type="containsText" dxfId="175" priority="2" operator="containsText" text="Tāme sastādīta 20__. gada __. _________">
      <formula>NOT(ISERROR(SEARCH("Tāme sastādīta 20__. gada __. _________",A36)))</formula>
    </cfRule>
  </conditionalFormatting>
  <conditionalFormatting sqref="B34">
    <cfRule type="cellIs" dxfId="174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113"/>
  <sheetViews>
    <sheetView topLeftCell="A85" workbookViewId="0">
      <selection activeCell="G17" sqref="G17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f>'Kops a'!A22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52" t="s">
        <v>66</v>
      </c>
      <c r="D2" s="152"/>
      <c r="E2" s="152"/>
      <c r="F2" s="152"/>
      <c r="G2" s="152"/>
      <c r="H2" s="152"/>
      <c r="I2" s="152"/>
      <c r="J2" s="28"/>
    </row>
    <row r="3" spans="1:16" x14ac:dyDescent="0.2">
      <c r="A3" s="29"/>
      <c r="B3" s="29"/>
      <c r="C3" s="115" t="s">
        <v>17</v>
      </c>
      <c r="D3" s="115"/>
      <c r="E3" s="115"/>
      <c r="F3" s="115"/>
      <c r="G3" s="115"/>
      <c r="H3" s="115"/>
      <c r="I3" s="115"/>
      <c r="J3" s="29"/>
    </row>
    <row r="4" spans="1:16" x14ac:dyDescent="0.2">
      <c r="A4" s="29"/>
      <c r="B4" s="29"/>
      <c r="C4" s="153" t="s">
        <v>52</v>
      </c>
      <c r="D4" s="153"/>
      <c r="E4" s="153"/>
      <c r="F4" s="153"/>
      <c r="G4" s="153"/>
      <c r="H4" s="153"/>
      <c r="I4" s="153"/>
      <c r="J4" s="29"/>
    </row>
    <row r="5" spans="1:16" x14ac:dyDescent="0.2">
      <c r="A5" s="23"/>
      <c r="B5" s="23"/>
      <c r="C5" s="26" t="s">
        <v>5</v>
      </c>
      <c r="D5" s="165" t="str">
        <f>'Kops a'!D6</f>
        <v>Daudzdzīvokļu dzīvojamās mājas vienkāršotas fasādes atjaunošana</v>
      </c>
      <c r="E5" s="165"/>
      <c r="F5" s="165"/>
      <c r="G5" s="165"/>
      <c r="H5" s="165"/>
      <c r="I5" s="165"/>
      <c r="J5" s="165"/>
      <c r="K5" s="165"/>
      <c r="L5" s="165"/>
      <c r="M5" s="17"/>
      <c r="N5" s="17"/>
      <c r="O5" s="17"/>
      <c r="P5" s="17"/>
    </row>
    <row r="6" spans="1:16" ht="24.95" customHeight="1" x14ac:dyDescent="0.2">
      <c r="A6" s="23"/>
      <c r="B6" s="23"/>
      <c r="C6" s="26" t="s">
        <v>6</v>
      </c>
      <c r="D6" s="165" t="str">
        <f>'Kops a'!D7</f>
        <v>Daudzdzīvokļu dzīvojamās mājas, Kooperatīva ielā 10, Jelgavā vienkāršotas fasādes atjaunošana</v>
      </c>
      <c r="E6" s="165"/>
      <c r="F6" s="165"/>
      <c r="G6" s="165"/>
      <c r="H6" s="165"/>
      <c r="I6" s="165"/>
      <c r="J6" s="165"/>
      <c r="K6" s="165"/>
      <c r="L6" s="165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5" t="str">
        <f>'Kops a'!D8</f>
        <v>Kooperatīva iela 10, Jelgava</v>
      </c>
      <c r="E7" s="165"/>
      <c r="F7" s="165"/>
      <c r="G7" s="165"/>
      <c r="H7" s="165"/>
      <c r="I7" s="165"/>
      <c r="J7" s="165"/>
      <c r="K7" s="165"/>
      <c r="L7" s="16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5">
        <f>'Kops a'!D9</f>
        <v>0</v>
      </c>
      <c r="E8" s="165"/>
      <c r="F8" s="165"/>
      <c r="G8" s="165"/>
      <c r="H8" s="165"/>
      <c r="I8" s="165"/>
      <c r="J8" s="165"/>
      <c r="K8" s="165"/>
      <c r="L8" s="165"/>
      <c r="M8" s="17"/>
      <c r="N8" s="17"/>
      <c r="O8" s="17"/>
      <c r="P8" s="17"/>
    </row>
    <row r="9" spans="1:16" ht="11.25" customHeight="1" x14ac:dyDescent="0.2">
      <c r="A9" s="151" t="s">
        <v>435</v>
      </c>
      <c r="B9" s="151"/>
      <c r="C9" s="151"/>
      <c r="D9" s="151"/>
      <c r="E9" s="151"/>
      <c r="F9" s="151"/>
      <c r="G9" s="151"/>
      <c r="H9" s="151"/>
      <c r="I9" s="151"/>
      <c r="J9" s="157" t="s">
        <v>39</v>
      </c>
      <c r="K9" s="157"/>
      <c r="L9" s="157"/>
      <c r="M9" s="157"/>
      <c r="N9" s="164">
        <f>P101</f>
        <v>0</v>
      </c>
      <c r="O9" s="164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8"/>
      <c r="P10" s="87" t="str">
        <f>A107</f>
        <v>Tāme sastādīta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27" t="s">
        <v>23</v>
      </c>
      <c r="B12" s="159" t="s">
        <v>40</v>
      </c>
      <c r="C12" s="155" t="s">
        <v>41</v>
      </c>
      <c r="D12" s="162" t="s">
        <v>42</v>
      </c>
      <c r="E12" s="166" t="s">
        <v>43</v>
      </c>
      <c r="F12" s="154" t="s">
        <v>44</v>
      </c>
      <c r="G12" s="155"/>
      <c r="H12" s="155"/>
      <c r="I12" s="155"/>
      <c r="J12" s="155"/>
      <c r="K12" s="156"/>
      <c r="L12" s="154" t="s">
        <v>45</v>
      </c>
      <c r="M12" s="155"/>
      <c r="N12" s="155"/>
      <c r="O12" s="155"/>
      <c r="P12" s="156"/>
    </row>
    <row r="13" spans="1:16" ht="126.75" customHeight="1" thickBot="1" x14ac:dyDescent="0.25">
      <c r="A13" s="158"/>
      <c r="B13" s="160"/>
      <c r="C13" s="161"/>
      <c r="D13" s="163"/>
      <c r="E13" s="16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96">
        <v>1</v>
      </c>
      <c r="B14" s="100"/>
      <c r="C14" s="97" t="s">
        <v>68</v>
      </c>
      <c r="D14" s="24"/>
      <c r="E14" s="65"/>
      <c r="F14" s="66"/>
      <c r="G14" s="63"/>
      <c r="H14" s="47">
        <f>ROUND(F14*G14,2)</f>
        <v>0</v>
      </c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7">
        <v>1</v>
      </c>
      <c r="B15" s="38"/>
      <c r="C15" s="95" t="s">
        <v>299</v>
      </c>
      <c r="D15" s="24" t="s">
        <v>82</v>
      </c>
      <c r="E15" s="105">
        <v>1</v>
      </c>
      <c r="F15" s="66"/>
      <c r="G15" s="63"/>
      <c r="H15" s="47">
        <f>ROUND(F15*G15,2)</f>
        <v>0</v>
      </c>
      <c r="I15" s="63"/>
      <c r="J15" s="63"/>
      <c r="K15" s="48">
        <f t="shared" ref="K15:K78" si="0">SUM(H15:J15)</f>
        <v>0</v>
      </c>
      <c r="L15" s="49">
        <f t="shared" ref="L15:L78" si="1">ROUND(E15*F15,2)</f>
        <v>0</v>
      </c>
      <c r="M15" s="47">
        <f t="shared" ref="M15:M78" si="2">ROUND(H15*E15,2)</f>
        <v>0</v>
      </c>
      <c r="N15" s="47">
        <f t="shared" ref="N15:N78" si="3">ROUND(I15*E15,2)</f>
        <v>0</v>
      </c>
      <c r="O15" s="47">
        <f t="shared" ref="O15:O78" si="4">ROUND(J15*E15,2)</f>
        <v>0</v>
      </c>
      <c r="P15" s="48">
        <f t="shared" ref="P15:P78" si="5">SUM(M15:O15)</f>
        <v>0</v>
      </c>
    </row>
    <row r="16" spans="1:16" x14ac:dyDescent="0.2">
      <c r="A16" s="37">
        <v>2</v>
      </c>
      <c r="B16" s="38"/>
      <c r="C16" s="95" t="s">
        <v>300</v>
      </c>
      <c r="D16" s="24" t="s">
        <v>82</v>
      </c>
      <c r="E16" s="105">
        <v>1</v>
      </c>
      <c r="F16" s="66"/>
      <c r="G16" s="63"/>
      <c r="H16" s="47">
        <f>ROUND(F16*G16,2)</f>
        <v>0</v>
      </c>
      <c r="I16" s="63"/>
      <c r="J16" s="63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96">
        <v>2</v>
      </c>
      <c r="B17" s="100"/>
      <c r="C17" s="97" t="s">
        <v>301</v>
      </c>
      <c r="D17" s="24"/>
      <c r="E17" s="105"/>
      <c r="F17" s="66"/>
      <c r="G17" s="63"/>
      <c r="H17" s="47">
        <f>ROUND(F17*G17,2)</f>
        <v>0</v>
      </c>
      <c r="I17" s="63"/>
      <c r="J17" s="63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x14ac:dyDescent="0.2">
      <c r="A18" s="37">
        <v>1</v>
      </c>
      <c r="B18" s="38"/>
      <c r="C18" s="103" t="s">
        <v>302</v>
      </c>
      <c r="D18" s="24"/>
      <c r="E18" s="105"/>
      <c r="F18" s="66"/>
      <c r="G18" s="63"/>
      <c r="H18" s="47">
        <f>ROUND(F18*G18,2)</f>
        <v>0</v>
      </c>
      <c r="I18" s="63"/>
      <c r="J18" s="63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ht="22.5" x14ac:dyDescent="0.2">
      <c r="A19" s="37">
        <v>2</v>
      </c>
      <c r="B19" s="38"/>
      <c r="C19" s="46" t="s">
        <v>303</v>
      </c>
      <c r="D19" s="24" t="s">
        <v>103</v>
      </c>
      <c r="E19" s="105">
        <v>130</v>
      </c>
      <c r="F19" s="66"/>
      <c r="G19" s="63"/>
      <c r="H19" s="47">
        <f>ROUND(F19*G19,2)</f>
        <v>0</v>
      </c>
      <c r="I19" s="63"/>
      <c r="J19" s="63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ht="22.5" x14ac:dyDescent="0.2">
      <c r="A20" s="37">
        <v>3</v>
      </c>
      <c r="B20" s="38"/>
      <c r="C20" s="46" t="s">
        <v>304</v>
      </c>
      <c r="D20" s="24" t="s">
        <v>103</v>
      </c>
      <c r="E20" s="105">
        <v>108</v>
      </c>
      <c r="F20" s="66"/>
      <c r="G20" s="63"/>
      <c r="H20" s="47">
        <f>ROUND(F20*G20,2)</f>
        <v>0</v>
      </c>
      <c r="I20" s="63"/>
      <c r="J20" s="63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ht="22.5" x14ac:dyDescent="0.2">
      <c r="A21" s="37">
        <v>4</v>
      </c>
      <c r="B21" s="38"/>
      <c r="C21" s="104" t="s">
        <v>376</v>
      </c>
      <c r="D21" s="24" t="s">
        <v>127</v>
      </c>
      <c r="E21" s="105">
        <v>28</v>
      </c>
      <c r="F21" s="66"/>
      <c r="G21" s="63"/>
      <c r="H21" s="47">
        <f>ROUND(F21*G21,2)</f>
        <v>0</v>
      </c>
      <c r="I21" s="63"/>
      <c r="J21" s="63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ht="22.5" x14ac:dyDescent="0.2">
      <c r="A22" s="37">
        <v>5</v>
      </c>
      <c r="B22" s="38"/>
      <c r="C22" s="104" t="s">
        <v>377</v>
      </c>
      <c r="D22" s="24" t="s">
        <v>127</v>
      </c>
      <c r="E22" s="105">
        <v>28</v>
      </c>
      <c r="F22" s="66"/>
      <c r="G22" s="63"/>
      <c r="H22" s="47">
        <f>ROUND(F22*G22,2)</f>
        <v>0</v>
      </c>
      <c r="I22" s="63"/>
      <c r="J22" s="63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22.5" x14ac:dyDescent="0.2">
      <c r="A23" s="37">
        <v>6</v>
      </c>
      <c r="B23" s="38"/>
      <c r="C23" s="104" t="s">
        <v>370</v>
      </c>
      <c r="D23" s="24" t="s">
        <v>127</v>
      </c>
      <c r="E23" s="105">
        <v>20</v>
      </c>
      <c r="F23" s="66"/>
      <c r="G23" s="63"/>
      <c r="H23" s="47">
        <f>ROUND(F23*G23,2)</f>
        <v>0</v>
      </c>
      <c r="I23" s="63"/>
      <c r="J23" s="63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ht="22.5" x14ac:dyDescent="0.2">
      <c r="A24" s="37">
        <v>7</v>
      </c>
      <c r="B24" s="38"/>
      <c r="C24" s="104" t="s">
        <v>371</v>
      </c>
      <c r="D24" s="24" t="s">
        <v>127</v>
      </c>
      <c r="E24" s="105">
        <v>16</v>
      </c>
      <c r="F24" s="66"/>
      <c r="G24" s="63"/>
      <c r="H24" s="47">
        <f>ROUND(F24*G24,2)</f>
        <v>0</v>
      </c>
      <c r="I24" s="63"/>
      <c r="J24" s="63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ht="22.5" x14ac:dyDescent="0.2">
      <c r="A25" s="37">
        <v>8</v>
      </c>
      <c r="B25" s="38"/>
      <c r="C25" s="104" t="s">
        <v>372</v>
      </c>
      <c r="D25" s="24" t="s">
        <v>127</v>
      </c>
      <c r="E25" s="105">
        <v>20</v>
      </c>
      <c r="F25" s="66"/>
      <c r="G25" s="63"/>
      <c r="H25" s="47">
        <f>ROUND(F25*G25,2)</f>
        <v>0</v>
      </c>
      <c r="I25" s="63"/>
      <c r="J25" s="63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ht="22.5" x14ac:dyDescent="0.2">
      <c r="A26" s="37">
        <v>9</v>
      </c>
      <c r="B26" s="38"/>
      <c r="C26" s="46" t="s">
        <v>305</v>
      </c>
      <c r="D26" s="24" t="s">
        <v>127</v>
      </c>
      <c r="E26" s="105">
        <v>12</v>
      </c>
      <c r="F26" s="66"/>
      <c r="G26" s="63"/>
      <c r="H26" s="47">
        <f>ROUND(F26*G26,2)</f>
        <v>0</v>
      </c>
      <c r="I26" s="63"/>
      <c r="J26" s="63"/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x14ac:dyDescent="0.2">
      <c r="A27" s="37">
        <v>10</v>
      </c>
      <c r="B27" s="38"/>
      <c r="C27" s="46" t="s">
        <v>306</v>
      </c>
      <c r="D27" s="24" t="s">
        <v>127</v>
      </c>
      <c r="E27" s="105">
        <v>48</v>
      </c>
      <c r="F27" s="66"/>
      <c r="G27" s="63"/>
      <c r="H27" s="47">
        <f>ROUND(F27*G27,2)</f>
        <v>0</v>
      </c>
      <c r="I27" s="63"/>
      <c r="J27" s="63"/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ht="22.5" x14ac:dyDescent="0.2">
      <c r="A28" s="37">
        <v>11</v>
      </c>
      <c r="B28" s="38"/>
      <c r="C28" s="46" t="s">
        <v>307</v>
      </c>
      <c r="D28" s="24" t="s">
        <v>103</v>
      </c>
      <c r="E28" s="105">
        <v>130</v>
      </c>
      <c r="F28" s="66"/>
      <c r="G28" s="63"/>
      <c r="H28" s="47">
        <f>ROUND(F28*G28,2)</f>
        <v>0</v>
      </c>
      <c r="I28" s="63"/>
      <c r="J28" s="63"/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ht="22.5" x14ac:dyDescent="0.2">
      <c r="A29" s="37">
        <v>12</v>
      </c>
      <c r="B29" s="38"/>
      <c r="C29" s="46" t="s">
        <v>308</v>
      </c>
      <c r="D29" s="24" t="s">
        <v>103</v>
      </c>
      <c r="E29" s="105">
        <v>108</v>
      </c>
      <c r="F29" s="66"/>
      <c r="G29" s="63"/>
      <c r="H29" s="47">
        <f>ROUND(F29*G29,2)</f>
        <v>0</v>
      </c>
      <c r="I29" s="63"/>
      <c r="J29" s="63"/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x14ac:dyDescent="0.2">
      <c r="A30" s="37">
        <v>13</v>
      </c>
      <c r="B30" s="38"/>
      <c r="C30" s="46" t="s">
        <v>309</v>
      </c>
      <c r="D30" s="24" t="s">
        <v>82</v>
      </c>
      <c r="E30" s="105">
        <v>24</v>
      </c>
      <c r="F30" s="66"/>
      <c r="G30" s="63"/>
      <c r="H30" s="47">
        <f>ROUND(F30*G30,2)</f>
        <v>0</v>
      </c>
      <c r="I30" s="63"/>
      <c r="J30" s="63"/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x14ac:dyDescent="0.2">
      <c r="A31" s="37">
        <v>14</v>
      </c>
      <c r="B31" s="38"/>
      <c r="C31" s="103" t="s">
        <v>310</v>
      </c>
      <c r="D31" s="24"/>
      <c r="E31" s="105"/>
      <c r="F31" s="66"/>
      <c r="G31" s="63"/>
      <c r="H31" s="47">
        <f>ROUND(F31*G31,2)</f>
        <v>0</v>
      </c>
      <c r="I31" s="63"/>
      <c r="J31" s="63"/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ht="22.5" x14ac:dyDescent="0.2">
      <c r="A32" s="37">
        <v>15</v>
      </c>
      <c r="B32" s="38"/>
      <c r="C32" s="46" t="s">
        <v>303</v>
      </c>
      <c r="D32" s="24" t="s">
        <v>103</v>
      </c>
      <c r="E32" s="105">
        <v>65</v>
      </c>
      <c r="F32" s="66"/>
      <c r="G32" s="63"/>
      <c r="H32" s="47">
        <f>ROUND(F32*G32,2)</f>
        <v>0</v>
      </c>
      <c r="I32" s="63"/>
      <c r="J32" s="63"/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ht="22.5" x14ac:dyDescent="0.2">
      <c r="A33" s="37">
        <v>16</v>
      </c>
      <c r="B33" s="38"/>
      <c r="C33" s="46" t="s">
        <v>304</v>
      </c>
      <c r="D33" s="24" t="s">
        <v>103</v>
      </c>
      <c r="E33" s="105">
        <v>55</v>
      </c>
      <c r="F33" s="66"/>
      <c r="G33" s="63"/>
      <c r="H33" s="47">
        <f>ROUND(F33*G33,2)</f>
        <v>0</v>
      </c>
      <c r="I33" s="63"/>
      <c r="J33" s="63"/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ht="22.5" x14ac:dyDescent="0.2">
      <c r="A34" s="37">
        <v>17</v>
      </c>
      <c r="B34" s="38"/>
      <c r="C34" s="46" t="s">
        <v>311</v>
      </c>
      <c r="D34" s="24" t="s">
        <v>103</v>
      </c>
      <c r="E34" s="105">
        <v>50</v>
      </c>
      <c r="F34" s="66"/>
      <c r="G34" s="63"/>
      <c r="H34" s="47">
        <f>ROUND(F34*G34,2)</f>
        <v>0</v>
      </c>
      <c r="I34" s="63"/>
      <c r="J34" s="63"/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ht="22.5" x14ac:dyDescent="0.2">
      <c r="A35" s="37">
        <v>18</v>
      </c>
      <c r="B35" s="38"/>
      <c r="C35" s="46" t="s">
        <v>312</v>
      </c>
      <c r="D35" s="24" t="s">
        <v>103</v>
      </c>
      <c r="E35" s="105">
        <v>6</v>
      </c>
      <c r="F35" s="66"/>
      <c r="G35" s="63"/>
      <c r="H35" s="47">
        <f>ROUND(F35*G35,2)</f>
        <v>0</v>
      </c>
      <c r="I35" s="63"/>
      <c r="J35" s="63"/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ht="22.5" x14ac:dyDescent="0.2">
      <c r="A36" s="37">
        <v>19</v>
      </c>
      <c r="B36" s="38"/>
      <c r="C36" s="46" t="s">
        <v>313</v>
      </c>
      <c r="D36" s="24" t="s">
        <v>103</v>
      </c>
      <c r="E36" s="105">
        <v>3</v>
      </c>
      <c r="F36" s="66"/>
      <c r="G36" s="63"/>
      <c r="H36" s="47">
        <f>ROUND(F36*G36,2)</f>
        <v>0</v>
      </c>
      <c r="I36" s="63"/>
      <c r="J36" s="63"/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x14ac:dyDescent="0.2">
      <c r="A37" s="37">
        <v>20</v>
      </c>
      <c r="B37" s="38"/>
      <c r="C37" s="104" t="s">
        <v>368</v>
      </c>
      <c r="D37" s="24" t="s">
        <v>127</v>
      </c>
      <c r="E37" s="105">
        <v>14</v>
      </c>
      <c r="F37" s="66"/>
      <c r="G37" s="63"/>
      <c r="H37" s="47">
        <f>ROUND(F37*G37,2)</f>
        <v>0</v>
      </c>
      <c r="I37" s="63"/>
      <c r="J37" s="63"/>
      <c r="K37" s="48">
        <f t="shared" si="0"/>
        <v>0</v>
      </c>
      <c r="L37" s="49">
        <f t="shared" si="1"/>
        <v>0</v>
      </c>
      <c r="M37" s="47">
        <f t="shared" si="2"/>
        <v>0</v>
      </c>
      <c r="N37" s="47">
        <f t="shared" si="3"/>
        <v>0</v>
      </c>
      <c r="O37" s="47">
        <f t="shared" si="4"/>
        <v>0</v>
      </c>
      <c r="P37" s="48">
        <f t="shared" si="5"/>
        <v>0</v>
      </c>
    </row>
    <row r="38" spans="1:16" x14ac:dyDescent="0.2">
      <c r="A38" s="37">
        <v>21</v>
      </c>
      <c r="B38" s="38"/>
      <c r="C38" s="104" t="s">
        <v>369</v>
      </c>
      <c r="D38" s="24" t="s">
        <v>127</v>
      </c>
      <c r="E38" s="105">
        <v>8</v>
      </c>
      <c r="F38" s="66"/>
      <c r="G38" s="63"/>
      <c r="H38" s="47">
        <f>ROUND(F38*G38,2)</f>
        <v>0</v>
      </c>
      <c r="I38" s="63"/>
      <c r="J38" s="63"/>
      <c r="K38" s="48">
        <f t="shared" si="0"/>
        <v>0</v>
      </c>
      <c r="L38" s="49">
        <f t="shared" si="1"/>
        <v>0</v>
      </c>
      <c r="M38" s="47">
        <f t="shared" si="2"/>
        <v>0</v>
      </c>
      <c r="N38" s="47">
        <f t="shared" si="3"/>
        <v>0</v>
      </c>
      <c r="O38" s="47">
        <f t="shared" si="4"/>
        <v>0</v>
      </c>
      <c r="P38" s="48">
        <f t="shared" si="5"/>
        <v>0</v>
      </c>
    </row>
    <row r="39" spans="1:16" ht="22.5" x14ac:dyDescent="0.2">
      <c r="A39" s="37">
        <v>22</v>
      </c>
      <c r="B39" s="38"/>
      <c r="C39" s="104" t="s">
        <v>370</v>
      </c>
      <c r="D39" s="24" t="s">
        <v>127</v>
      </c>
      <c r="E39" s="105">
        <v>12</v>
      </c>
      <c r="F39" s="66"/>
      <c r="G39" s="63"/>
      <c r="H39" s="47">
        <f>ROUND(F39*G39,2)</f>
        <v>0</v>
      </c>
      <c r="I39" s="63"/>
      <c r="J39" s="63"/>
      <c r="K39" s="48">
        <f t="shared" si="0"/>
        <v>0</v>
      </c>
      <c r="L39" s="49">
        <f t="shared" si="1"/>
        <v>0</v>
      </c>
      <c r="M39" s="47">
        <f t="shared" si="2"/>
        <v>0</v>
      </c>
      <c r="N39" s="47">
        <f t="shared" si="3"/>
        <v>0</v>
      </c>
      <c r="O39" s="47">
        <f t="shared" si="4"/>
        <v>0</v>
      </c>
      <c r="P39" s="48">
        <f t="shared" si="5"/>
        <v>0</v>
      </c>
    </row>
    <row r="40" spans="1:16" ht="22.5" x14ac:dyDescent="0.2">
      <c r="A40" s="37">
        <v>23</v>
      </c>
      <c r="B40" s="38"/>
      <c r="C40" s="104" t="s">
        <v>371</v>
      </c>
      <c r="D40" s="24" t="s">
        <v>127</v>
      </c>
      <c r="E40" s="105">
        <v>2</v>
      </c>
      <c r="F40" s="66"/>
      <c r="G40" s="63"/>
      <c r="H40" s="47">
        <f>ROUND(F40*G40,2)</f>
        <v>0</v>
      </c>
      <c r="I40" s="63"/>
      <c r="J40" s="63"/>
      <c r="K40" s="48">
        <f t="shared" si="0"/>
        <v>0</v>
      </c>
      <c r="L40" s="49">
        <f t="shared" si="1"/>
        <v>0</v>
      </c>
      <c r="M40" s="47">
        <f t="shared" si="2"/>
        <v>0</v>
      </c>
      <c r="N40" s="47">
        <f t="shared" si="3"/>
        <v>0</v>
      </c>
      <c r="O40" s="47">
        <f t="shared" si="4"/>
        <v>0</v>
      </c>
      <c r="P40" s="48">
        <f t="shared" si="5"/>
        <v>0</v>
      </c>
    </row>
    <row r="41" spans="1:16" ht="22.5" x14ac:dyDescent="0.2">
      <c r="A41" s="37">
        <v>24</v>
      </c>
      <c r="B41" s="38"/>
      <c r="C41" s="104" t="s">
        <v>372</v>
      </c>
      <c r="D41" s="24" t="s">
        <v>127</v>
      </c>
      <c r="E41" s="105">
        <v>17</v>
      </c>
      <c r="F41" s="66"/>
      <c r="G41" s="63"/>
      <c r="H41" s="47">
        <f>ROUND(F41*G41,2)</f>
        <v>0</v>
      </c>
      <c r="I41" s="63"/>
      <c r="J41" s="63"/>
      <c r="K41" s="48">
        <f t="shared" si="0"/>
        <v>0</v>
      </c>
      <c r="L41" s="49">
        <f t="shared" si="1"/>
        <v>0</v>
      </c>
      <c r="M41" s="47">
        <f t="shared" si="2"/>
        <v>0</v>
      </c>
      <c r="N41" s="47">
        <f t="shared" si="3"/>
        <v>0</v>
      </c>
      <c r="O41" s="47">
        <f t="shared" si="4"/>
        <v>0</v>
      </c>
      <c r="P41" s="48">
        <f t="shared" si="5"/>
        <v>0</v>
      </c>
    </row>
    <row r="42" spans="1:16" ht="22.5" x14ac:dyDescent="0.2">
      <c r="A42" s="37">
        <v>25</v>
      </c>
      <c r="B42" s="38"/>
      <c r="C42" s="104" t="s">
        <v>373</v>
      </c>
      <c r="D42" s="24" t="s">
        <v>127</v>
      </c>
      <c r="E42" s="105">
        <v>8</v>
      </c>
      <c r="F42" s="66"/>
      <c r="G42" s="63"/>
      <c r="H42" s="47">
        <f>ROUND(F42*G42,2)</f>
        <v>0</v>
      </c>
      <c r="I42" s="63"/>
      <c r="J42" s="63"/>
      <c r="K42" s="48">
        <f t="shared" si="0"/>
        <v>0</v>
      </c>
      <c r="L42" s="49">
        <f t="shared" si="1"/>
        <v>0</v>
      </c>
      <c r="M42" s="47">
        <f t="shared" si="2"/>
        <v>0</v>
      </c>
      <c r="N42" s="47">
        <f t="shared" si="3"/>
        <v>0</v>
      </c>
      <c r="O42" s="47">
        <f t="shared" si="4"/>
        <v>0</v>
      </c>
      <c r="P42" s="48">
        <f t="shared" si="5"/>
        <v>0</v>
      </c>
    </row>
    <row r="43" spans="1:16" ht="22.5" x14ac:dyDescent="0.2">
      <c r="A43" s="37">
        <v>26</v>
      </c>
      <c r="B43" s="38"/>
      <c r="C43" s="104" t="s">
        <v>374</v>
      </c>
      <c r="D43" s="24" t="s">
        <v>127</v>
      </c>
      <c r="E43" s="105">
        <v>4</v>
      </c>
      <c r="F43" s="66"/>
      <c r="G43" s="63"/>
      <c r="H43" s="47">
        <f>ROUND(F43*G43,2)</f>
        <v>0</v>
      </c>
      <c r="I43" s="63"/>
      <c r="J43" s="63"/>
      <c r="K43" s="48">
        <f t="shared" si="0"/>
        <v>0</v>
      </c>
      <c r="L43" s="49">
        <f t="shared" si="1"/>
        <v>0</v>
      </c>
      <c r="M43" s="47">
        <f t="shared" si="2"/>
        <v>0</v>
      </c>
      <c r="N43" s="47">
        <f t="shared" si="3"/>
        <v>0</v>
      </c>
      <c r="O43" s="47">
        <f t="shared" si="4"/>
        <v>0</v>
      </c>
      <c r="P43" s="48">
        <f t="shared" si="5"/>
        <v>0</v>
      </c>
    </row>
    <row r="44" spans="1:16" ht="22.5" x14ac:dyDescent="0.2">
      <c r="A44" s="37">
        <v>27</v>
      </c>
      <c r="B44" s="38"/>
      <c r="C44" s="104" t="s">
        <v>375</v>
      </c>
      <c r="D44" s="24" t="s">
        <v>127</v>
      </c>
      <c r="E44" s="105">
        <v>2</v>
      </c>
      <c r="F44" s="66"/>
      <c r="G44" s="63"/>
      <c r="H44" s="47">
        <f>ROUND(F44*G44,2)</f>
        <v>0</v>
      </c>
      <c r="I44" s="63"/>
      <c r="J44" s="63"/>
      <c r="K44" s="48">
        <f t="shared" si="0"/>
        <v>0</v>
      </c>
      <c r="L44" s="49">
        <f t="shared" si="1"/>
        <v>0</v>
      </c>
      <c r="M44" s="47">
        <f t="shared" si="2"/>
        <v>0</v>
      </c>
      <c r="N44" s="47">
        <f t="shared" si="3"/>
        <v>0</v>
      </c>
      <c r="O44" s="47">
        <f t="shared" si="4"/>
        <v>0</v>
      </c>
      <c r="P44" s="48">
        <f t="shared" si="5"/>
        <v>0</v>
      </c>
    </row>
    <row r="45" spans="1:16" x14ac:dyDescent="0.2">
      <c r="A45" s="37">
        <v>28</v>
      </c>
      <c r="B45" s="38"/>
      <c r="C45" s="104" t="s">
        <v>314</v>
      </c>
      <c r="D45" s="24" t="s">
        <v>127</v>
      </c>
      <c r="E45" s="105">
        <v>4</v>
      </c>
      <c r="F45" s="66"/>
      <c r="G45" s="63"/>
      <c r="H45" s="47">
        <f>ROUND(F45*G45,2)</f>
        <v>0</v>
      </c>
      <c r="I45" s="63"/>
      <c r="J45" s="63"/>
      <c r="K45" s="48">
        <f t="shared" si="0"/>
        <v>0</v>
      </c>
      <c r="L45" s="49">
        <f t="shared" si="1"/>
        <v>0</v>
      </c>
      <c r="M45" s="47">
        <f t="shared" si="2"/>
        <v>0</v>
      </c>
      <c r="N45" s="47">
        <f t="shared" si="3"/>
        <v>0</v>
      </c>
      <c r="O45" s="47">
        <f t="shared" si="4"/>
        <v>0</v>
      </c>
      <c r="P45" s="48">
        <f t="shared" si="5"/>
        <v>0</v>
      </c>
    </row>
    <row r="46" spans="1:16" x14ac:dyDescent="0.2">
      <c r="A46" s="37">
        <v>29</v>
      </c>
      <c r="B46" s="38"/>
      <c r="C46" s="46" t="s">
        <v>315</v>
      </c>
      <c r="D46" s="24" t="s">
        <v>127</v>
      </c>
      <c r="E46" s="105">
        <v>4</v>
      </c>
      <c r="F46" s="66"/>
      <c r="G46" s="63"/>
      <c r="H46" s="47">
        <f>ROUND(F46*G46,2)</f>
        <v>0</v>
      </c>
      <c r="I46" s="63"/>
      <c r="J46" s="63"/>
      <c r="K46" s="48">
        <f t="shared" si="0"/>
        <v>0</v>
      </c>
      <c r="L46" s="49">
        <f t="shared" si="1"/>
        <v>0</v>
      </c>
      <c r="M46" s="47">
        <f t="shared" si="2"/>
        <v>0</v>
      </c>
      <c r="N46" s="47">
        <f t="shared" si="3"/>
        <v>0</v>
      </c>
      <c r="O46" s="47">
        <f t="shared" si="4"/>
        <v>0</v>
      </c>
      <c r="P46" s="48">
        <f t="shared" si="5"/>
        <v>0</v>
      </c>
    </row>
    <row r="47" spans="1:16" x14ac:dyDescent="0.2">
      <c r="A47" s="37">
        <v>30</v>
      </c>
      <c r="B47" s="38"/>
      <c r="C47" s="46" t="s">
        <v>316</v>
      </c>
      <c r="D47" s="24" t="s">
        <v>127</v>
      </c>
      <c r="E47" s="105">
        <v>12</v>
      </c>
      <c r="F47" s="66"/>
      <c r="G47" s="63"/>
      <c r="H47" s="47">
        <f>ROUND(F47*G47,2)</f>
        <v>0</v>
      </c>
      <c r="I47" s="63"/>
      <c r="J47" s="63"/>
      <c r="K47" s="48">
        <f t="shared" si="0"/>
        <v>0</v>
      </c>
      <c r="L47" s="49">
        <f t="shared" si="1"/>
        <v>0</v>
      </c>
      <c r="M47" s="47">
        <f t="shared" si="2"/>
        <v>0</v>
      </c>
      <c r="N47" s="47">
        <f t="shared" si="3"/>
        <v>0</v>
      </c>
      <c r="O47" s="47">
        <f t="shared" si="4"/>
        <v>0</v>
      </c>
      <c r="P47" s="48">
        <f t="shared" si="5"/>
        <v>0</v>
      </c>
    </row>
    <row r="48" spans="1:16" x14ac:dyDescent="0.2">
      <c r="A48" s="37">
        <v>31</v>
      </c>
      <c r="B48" s="38"/>
      <c r="C48" s="46" t="s">
        <v>317</v>
      </c>
      <c r="D48" s="24" t="s">
        <v>127</v>
      </c>
      <c r="E48" s="105">
        <v>13</v>
      </c>
      <c r="F48" s="66"/>
      <c r="G48" s="63"/>
      <c r="H48" s="47">
        <f>ROUND(F48*G48,2)</f>
        <v>0</v>
      </c>
      <c r="I48" s="63"/>
      <c r="J48" s="63"/>
      <c r="K48" s="48">
        <f t="shared" si="0"/>
        <v>0</v>
      </c>
      <c r="L48" s="49">
        <f t="shared" si="1"/>
        <v>0</v>
      </c>
      <c r="M48" s="47">
        <f t="shared" si="2"/>
        <v>0</v>
      </c>
      <c r="N48" s="47">
        <f t="shared" si="3"/>
        <v>0</v>
      </c>
      <c r="O48" s="47">
        <f t="shared" si="4"/>
        <v>0</v>
      </c>
      <c r="P48" s="48">
        <f t="shared" si="5"/>
        <v>0</v>
      </c>
    </row>
    <row r="49" spans="1:16" x14ac:dyDescent="0.2">
      <c r="A49" s="37">
        <v>32</v>
      </c>
      <c r="B49" s="38"/>
      <c r="C49" s="46" t="s">
        <v>318</v>
      </c>
      <c r="D49" s="24" t="s">
        <v>127</v>
      </c>
      <c r="E49" s="105">
        <v>2</v>
      </c>
      <c r="F49" s="66"/>
      <c r="G49" s="63"/>
      <c r="H49" s="47">
        <f>ROUND(F49*G49,2)</f>
        <v>0</v>
      </c>
      <c r="I49" s="63"/>
      <c r="J49" s="63"/>
      <c r="K49" s="48">
        <f t="shared" si="0"/>
        <v>0</v>
      </c>
      <c r="L49" s="49">
        <f t="shared" si="1"/>
        <v>0</v>
      </c>
      <c r="M49" s="47">
        <f t="shared" si="2"/>
        <v>0</v>
      </c>
      <c r="N49" s="47">
        <f t="shared" si="3"/>
        <v>0</v>
      </c>
      <c r="O49" s="47">
        <f t="shared" si="4"/>
        <v>0</v>
      </c>
      <c r="P49" s="48">
        <f t="shared" si="5"/>
        <v>0</v>
      </c>
    </row>
    <row r="50" spans="1:16" x14ac:dyDescent="0.2">
      <c r="A50" s="37">
        <v>33</v>
      </c>
      <c r="B50" s="38"/>
      <c r="C50" s="46" t="s">
        <v>319</v>
      </c>
      <c r="D50" s="24" t="s">
        <v>127</v>
      </c>
      <c r="E50" s="105">
        <v>24</v>
      </c>
      <c r="F50" s="66"/>
      <c r="G50" s="63"/>
      <c r="H50" s="47">
        <f>ROUND(F50*G50,2)</f>
        <v>0</v>
      </c>
      <c r="I50" s="63"/>
      <c r="J50" s="63"/>
      <c r="K50" s="48">
        <f t="shared" si="0"/>
        <v>0</v>
      </c>
      <c r="L50" s="49">
        <f t="shared" si="1"/>
        <v>0</v>
      </c>
      <c r="M50" s="47">
        <f t="shared" si="2"/>
        <v>0</v>
      </c>
      <c r="N50" s="47">
        <f t="shared" si="3"/>
        <v>0</v>
      </c>
      <c r="O50" s="47">
        <f t="shared" si="4"/>
        <v>0</v>
      </c>
      <c r="P50" s="48">
        <f t="shared" si="5"/>
        <v>0</v>
      </c>
    </row>
    <row r="51" spans="1:16" x14ac:dyDescent="0.2">
      <c r="A51" s="37">
        <v>34</v>
      </c>
      <c r="B51" s="38"/>
      <c r="C51" s="46" t="s">
        <v>320</v>
      </c>
      <c r="D51" s="24" t="s">
        <v>127</v>
      </c>
      <c r="E51" s="105">
        <v>24</v>
      </c>
      <c r="F51" s="66"/>
      <c r="G51" s="63"/>
      <c r="H51" s="47">
        <f>ROUND(F51*G51,2)</f>
        <v>0</v>
      </c>
      <c r="I51" s="63"/>
      <c r="J51" s="63"/>
      <c r="K51" s="48">
        <f t="shared" si="0"/>
        <v>0</v>
      </c>
      <c r="L51" s="49">
        <f t="shared" si="1"/>
        <v>0</v>
      </c>
      <c r="M51" s="47">
        <f t="shared" si="2"/>
        <v>0</v>
      </c>
      <c r="N51" s="47">
        <f t="shared" si="3"/>
        <v>0</v>
      </c>
      <c r="O51" s="47">
        <f t="shared" si="4"/>
        <v>0</v>
      </c>
      <c r="P51" s="48">
        <f t="shared" si="5"/>
        <v>0</v>
      </c>
    </row>
    <row r="52" spans="1:16" ht="33.75" x14ac:dyDescent="0.2">
      <c r="A52" s="37">
        <v>35</v>
      </c>
      <c r="B52" s="38"/>
      <c r="C52" s="46" t="s">
        <v>321</v>
      </c>
      <c r="D52" s="24" t="s">
        <v>103</v>
      </c>
      <c r="E52" s="105">
        <v>45</v>
      </c>
      <c r="F52" s="66"/>
      <c r="G52" s="63"/>
      <c r="H52" s="47">
        <f>ROUND(F52*G52,2)</f>
        <v>0</v>
      </c>
      <c r="I52" s="63"/>
      <c r="J52" s="63"/>
      <c r="K52" s="48">
        <f t="shared" si="0"/>
        <v>0</v>
      </c>
      <c r="L52" s="49">
        <f t="shared" si="1"/>
        <v>0</v>
      </c>
      <c r="M52" s="47">
        <f t="shared" si="2"/>
        <v>0</v>
      </c>
      <c r="N52" s="47">
        <f t="shared" si="3"/>
        <v>0</v>
      </c>
      <c r="O52" s="47">
        <f t="shared" si="4"/>
        <v>0</v>
      </c>
      <c r="P52" s="48">
        <f t="shared" si="5"/>
        <v>0</v>
      </c>
    </row>
    <row r="53" spans="1:16" ht="33.75" x14ac:dyDescent="0.2">
      <c r="A53" s="37">
        <v>36</v>
      </c>
      <c r="B53" s="38"/>
      <c r="C53" s="46" t="s">
        <v>322</v>
      </c>
      <c r="D53" s="24" t="s">
        <v>103</v>
      </c>
      <c r="E53" s="105">
        <v>49</v>
      </c>
      <c r="F53" s="66"/>
      <c r="G53" s="63"/>
      <c r="H53" s="47">
        <f>ROUND(F53*G53,2)</f>
        <v>0</v>
      </c>
      <c r="I53" s="63"/>
      <c r="J53" s="63"/>
      <c r="K53" s="48">
        <f t="shared" si="0"/>
        <v>0</v>
      </c>
      <c r="L53" s="49">
        <f t="shared" si="1"/>
        <v>0</v>
      </c>
      <c r="M53" s="47">
        <f t="shared" si="2"/>
        <v>0</v>
      </c>
      <c r="N53" s="47">
        <f t="shared" si="3"/>
        <v>0</v>
      </c>
      <c r="O53" s="47">
        <f t="shared" si="4"/>
        <v>0</v>
      </c>
      <c r="P53" s="48">
        <f t="shared" si="5"/>
        <v>0</v>
      </c>
    </row>
    <row r="54" spans="1:16" ht="33.75" x14ac:dyDescent="0.2">
      <c r="A54" s="37">
        <v>37</v>
      </c>
      <c r="B54" s="38"/>
      <c r="C54" s="46" t="s">
        <v>323</v>
      </c>
      <c r="D54" s="24" t="s">
        <v>103</v>
      </c>
      <c r="E54" s="105">
        <v>25</v>
      </c>
      <c r="F54" s="66"/>
      <c r="G54" s="63"/>
      <c r="H54" s="47">
        <f>ROUND(F54*G54,2)</f>
        <v>0</v>
      </c>
      <c r="I54" s="63"/>
      <c r="J54" s="63"/>
      <c r="K54" s="48">
        <f t="shared" si="0"/>
        <v>0</v>
      </c>
      <c r="L54" s="49">
        <f t="shared" si="1"/>
        <v>0</v>
      </c>
      <c r="M54" s="47">
        <f t="shared" si="2"/>
        <v>0</v>
      </c>
      <c r="N54" s="47">
        <f t="shared" si="3"/>
        <v>0</v>
      </c>
      <c r="O54" s="47">
        <f t="shared" si="4"/>
        <v>0</v>
      </c>
      <c r="P54" s="48">
        <f t="shared" si="5"/>
        <v>0</v>
      </c>
    </row>
    <row r="55" spans="1:16" ht="33.75" x14ac:dyDescent="0.2">
      <c r="A55" s="37">
        <v>38</v>
      </c>
      <c r="B55" s="38"/>
      <c r="C55" s="46" t="s">
        <v>324</v>
      </c>
      <c r="D55" s="24" t="s">
        <v>103</v>
      </c>
      <c r="E55" s="105">
        <v>3</v>
      </c>
      <c r="F55" s="66"/>
      <c r="G55" s="63"/>
      <c r="H55" s="47">
        <f>ROUND(F55*G55,2)</f>
        <v>0</v>
      </c>
      <c r="I55" s="63"/>
      <c r="J55" s="63"/>
      <c r="K55" s="48">
        <f t="shared" si="0"/>
        <v>0</v>
      </c>
      <c r="L55" s="49">
        <f t="shared" si="1"/>
        <v>0</v>
      </c>
      <c r="M55" s="47">
        <f t="shared" si="2"/>
        <v>0</v>
      </c>
      <c r="N55" s="47">
        <f t="shared" si="3"/>
        <v>0</v>
      </c>
      <c r="O55" s="47">
        <f t="shared" si="4"/>
        <v>0</v>
      </c>
      <c r="P55" s="48">
        <f t="shared" si="5"/>
        <v>0</v>
      </c>
    </row>
    <row r="56" spans="1:16" ht="33.75" x14ac:dyDescent="0.2">
      <c r="A56" s="37">
        <v>39</v>
      </c>
      <c r="B56" s="38"/>
      <c r="C56" s="46" t="s">
        <v>325</v>
      </c>
      <c r="D56" s="24" t="s">
        <v>103</v>
      </c>
      <c r="E56" s="105">
        <v>2</v>
      </c>
      <c r="F56" s="66"/>
      <c r="G56" s="63"/>
      <c r="H56" s="47">
        <f>ROUND(F56*G56,2)</f>
        <v>0</v>
      </c>
      <c r="I56" s="63"/>
      <c r="J56" s="63"/>
      <c r="K56" s="48">
        <f t="shared" si="0"/>
        <v>0</v>
      </c>
      <c r="L56" s="49">
        <f t="shared" si="1"/>
        <v>0</v>
      </c>
      <c r="M56" s="47">
        <f t="shared" si="2"/>
        <v>0</v>
      </c>
      <c r="N56" s="47">
        <f t="shared" si="3"/>
        <v>0</v>
      </c>
      <c r="O56" s="47">
        <f t="shared" si="4"/>
        <v>0</v>
      </c>
      <c r="P56" s="48">
        <f t="shared" si="5"/>
        <v>0</v>
      </c>
    </row>
    <row r="57" spans="1:16" ht="22.5" x14ac:dyDescent="0.2">
      <c r="A57" s="37">
        <v>40</v>
      </c>
      <c r="B57" s="38"/>
      <c r="C57" s="46" t="s">
        <v>307</v>
      </c>
      <c r="D57" s="24" t="s">
        <v>103</v>
      </c>
      <c r="E57" s="105">
        <v>20</v>
      </c>
      <c r="F57" s="66"/>
      <c r="G57" s="63"/>
      <c r="H57" s="47">
        <f>ROUND(F57*G57,2)</f>
        <v>0</v>
      </c>
      <c r="I57" s="63"/>
      <c r="J57" s="63"/>
      <c r="K57" s="48">
        <f t="shared" si="0"/>
        <v>0</v>
      </c>
      <c r="L57" s="49">
        <f t="shared" si="1"/>
        <v>0</v>
      </c>
      <c r="M57" s="47">
        <f t="shared" si="2"/>
        <v>0</v>
      </c>
      <c r="N57" s="47">
        <f t="shared" si="3"/>
        <v>0</v>
      </c>
      <c r="O57" s="47">
        <f t="shared" si="4"/>
        <v>0</v>
      </c>
      <c r="P57" s="48">
        <f t="shared" si="5"/>
        <v>0</v>
      </c>
    </row>
    <row r="58" spans="1:16" ht="22.5" x14ac:dyDescent="0.2">
      <c r="A58" s="37">
        <v>41</v>
      </c>
      <c r="B58" s="38"/>
      <c r="C58" s="46" t="s">
        <v>308</v>
      </c>
      <c r="D58" s="24" t="s">
        <v>103</v>
      </c>
      <c r="E58" s="105">
        <v>6</v>
      </c>
      <c r="F58" s="66"/>
      <c r="G58" s="63"/>
      <c r="H58" s="47">
        <f>ROUND(F58*G58,2)</f>
        <v>0</v>
      </c>
      <c r="I58" s="63"/>
      <c r="J58" s="63"/>
      <c r="K58" s="48">
        <f t="shared" si="0"/>
        <v>0</v>
      </c>
      <c r="L58" s="49">
        <f t="shared" si="1"/>
        <v>0</v>
      </c>
      <c r="M58" s="47">
        <f t="shared" si="2"/>
        <v>0</v>
      </c>
      <c r="N58" s="47">
        <f t="shared" si="3"/>
        <v>0</v>
      </c>
      <c r="O58" s="47">
        <f t="shared" si="4"/>
        <v>0</v>
      </c>
      <c r="P58" s="48">
        <f t="shared" si="5"/>
        <v>0</v>
      </c>
    </row>
    <row r="59" spans="1:16" ht="22.5" x14ac:dyDescent="0.2">
      <c r="A59" s="37">
        <v>42</v>
      </c>
      <c r="B59" s="38"/>
      <c r="C59" s="46" t="s">
        <v>326</v>
      </c>
      <c r="D59" s="24" t="s">
        <v>103</v>
      </c>
      <c r="E59" s="105">
        <v>25</v>
      </c>
      <c r="F59" s="66"/>
      <c r="G59" s="63"/>
      <c r="H59" s="47">
        <f>ROUND(F59*G59,2)</f>
        <v>0</v>
      </c>
      <c r="I59" s="63"/>
      <c r="J59" s="63"/>
      <c r="K59" s="48">
        <f t="shared" si="0"/>
        <v>0</v>
      </c>
      <c r="L59" s="49">
        <f t="shared" si="1"/>
        <v>0</v>
      </c>
      <c r="M59" s="47">
        <f t="shared" si="2"/>
        <v>0</v>
      </c>
      <c r="N59" s="47">
        <f t="shared" si="3"/>
        <v>0</v>
      </c>
      <c r="O59" s="47">
        <f t="shared" si="4"/>
        <v>0</v>
      </c>
      <c r="P59" s="48">
        <f t="shared" si="5"/>
        <v>0</v>
      </c>
    </row>
    <row r="60" spans="1:16" ht="22.5" x14ac:dyDescent="0.2">
      <c r="A60" s="37">
        <v>43</v>
      </c>
      <c r="B60" s="38"/>
      <c r="C60" s="46" t="s">
        <v>327</v>
      </c>
      <c r="D60" s="24" t="s">
        <v>103</v>
      </c>
      <c r="E60" s="105">
        <v>3</v>
      </c>
      <c r="F60" s="66"/>
      <c r="G60" s="63"/>
      <c r="H60" s="47">
        <f>ROUND(F60*G60,2)</f>
        <v>0</v>
      </c>
      <c r="I60" s="63"/>
      <c r="J60" s="63"/>
      <c r="K60" s="48">
        <f t="shared" si="0"/>
        <v>0</v>
      </c>
      <c r="L60" s="49">
        <f t="shared" si="1"/>
        <v>0</v>
      </c>
      <c r="M60" s="47">
        <f t="shared" si="2"/>
        <v>0</v>
      </c>
      <c r="N60" s="47">
        <f t="shared" si="3"/>
        <v>0</v>
      </c>
      <c r="O60" s="47">
        <f t="shared" si="4"/>
        <v>0</v>
      </c>
      <c r="P60" s="48">
        <f t="shared" si="5"/>
        <v>0</v>
      </c>
    </row>
    <row r="61" spans="1:16" ht="22.5" x14ac:dyDescent="0.2">
      <c r="A61" s="37">
        <v>44</v>
      </c>
      <c r="B61" s="38"/>
      <c r="C61" s="46" t="s">
        <v>328</v>
      </c>
      <c r="D61" s="24" t="s">
        <v>103</v>
      </c>
      <c r="E61" s="105">
        <v>2</v>
      </c>
      <c r="F61" s="66"/>
      <c r="G61" s="63"/>
      <c r="H61" s="47">
        <f>ROUND(F61*G61,2)</f>
        <v>0</v>
      </c>
      <c r="I61" s="63"/>
      <c r="J61" s="63"/>
      <c r="K61" s="48">
        <f t="shared" si="0"/>
        <v>0</v>
      </c>
      <c r="L61" s="49">
        <f t="shared" si="1"/>
        <v>0</v>
      </c>
      <c r="M61" s="47">
        <f t="shared" si="2"/>
        <v>0</v>
      </c>
      <c r="N61" s="47">
        <f t="shared" si="3"/>
        <v>0</v>
      </c>
      <c r="O61" s="47">
        <f t="shared" si="4"/>
        <v>0</v>
      </c>
      <c r="P61" s="48">
        <f t="shared" si="5"/>
        <v>0</v>
      </c>
    </row>
    <row r="62" spans="1:16" x14ac:dyDescent="0.2">
      <c r="A62" s="96">
        <v>3</v>
      </c>
      <c r="B62" s="100"/>
      <c r="C62" s="97" t="s">
        <v>329</v>
      </c>
      <c r="D62" s="24"/>
      <c r="E62" s="105"/>
      <c r="F62" s="66"/>
      <c r="G62" s="63"/>
      <c r="H62" s="47">
        <f>ROUND(F62*G62,2)</f>
        <v>0</v>
      </c>
      <c r="I62" s="63"/>
      <c r="J62" s="63"/>
      <c r="K62" s="48">
        <f t="shared" si="0"/>
        <v>0</v>
      </c>
      <c r="L62" s="49">
        <f t="shared" si="1"/>
        <v>0</v>
      </c>
      <c r="M62" s="47">
        <f t="shared" si="2"/>
        <v>0</v>
      </c>
      <c r="N62" s="47">
        <f t="shared" si="3"/>
        <v>0</v>
      </c>
      <c r="O62" s="47">
        <f t="shared" si="4"/>
        <v>0</v>
      </c>
      <c r="P62" s="48">
        <f t="shared" si="5"/>
        <v>0</v>
      </c>
    </row>
    <row r="63" spans="1:16" x14ac:dyDescent="0.2">
      <c r="A63" s="37">
        <v>1</v>
      </c>
      <c r="B63" s="38"/>
      <c r="C63" s="103" t="s">
        <v>330</v>
      </c>
      <c r="D63" s="24"/>
      <c r="E63" s="105"/>
      <c r="F63" s="66"/>
      <c r="G63" s="63"/>
      <c r="H63" s="47">
        <f>ROUND(F63*G63,2)</f>
        <v>0</v>
      </c>
      <c r="I63" s="63"/>
      <c r="J63" s="63"/>
      <c r="K63" s="48">
        <f t="shared" si="0"/>
        <v>0</v>
      </c>
      <c r="L63" s="49">
        <f t="shared" si="1"/>
        <v>0</v>
      </c>
      <c r="M63" s="47">
        <f t="shared" si="2"/>
        <v>0</v>
      </c>
      <c r="N63" s="47">
        <f t="shared" si="3"/>
        <v>0</v>
      </c>
      <c r="O63" s="47">
        <f t="shared" si="4"/>
        <v>0</v>
      </c>
      <c r="P63" s="48">
        <f t="shared" si="5"/>
        <v>0</v>
      </c>
    </row>
    <row r="64" spans="1:16" x14ac:dyDescent="0.2">
      <c r="A64" s="37">
        <v>2</v>
      </c>
      <c r="B64" s="38"/>
      <c r="C64" s="46" t="s">
        <v>331</v>
      </c>
      <c r="D64" s="24" t="s">
        <v>103</v>
      </c>
      <c r="E64" s="105">
        <v>55</v>
      </c>
      <c r="F64" s="66"/>
      <c r="G64" s="63"/>
      <c r="H64" s="47">
        <f>ROUND(F64*G64,2)</f>
        <v>0</v>
      </c>
      <c r="I64" s="63"/>
      <c r="J64" s="63"/>
      <c r="K64" s="48">
        <f t="shared" si="0"/>
        <v>0</v>
      </c>
      <c r="L64" s="49">
        <f t="shared" si="1"/>
        <v>0</v>
      </c>
      <c r="M64" s="47">
        <f t="shared" si="2"/>
        <v>0</v>
      </c>
      <c r="N64" s="47">
        <f t="shared" si="3"/>
        <v>0</v>
      </c>
      <c r="O64" s="47">
        <f t="shared" si="4"/>
        <v>0</v>
      </c>
      <c r="P64" s="48">
        <f t="shared" si="5"/>
        <v>0</v>
      </c>
    </row>
    <row r="65" spans="1:16" x14ac:dyDescent="0.2">
      <c r="A65" s="37">
        <v>3</v>
      </c>
      <c r="B65" s="38"/>
      <c r="C65" s="46" t="s">
        <v>332</v>
      </c>
      <c r="D65" s="24" t="s">
        <v>103</v>
      </c>
      <c r="E65" s="105">
        <v>55</v>
      </c>
      <c r="F65" s="66"/>
      <c r="G65" s="63"/>
      <c r="H65" s="47">
        <f>ROUND(F65*G65,2)</f>
        <v>0</v>
      </c>
      <c r="I65" s="63"/>
      <c r="J65" s="63"/>
      <c r="K65" s="48">
        <f t="shared" si="0"/>
        <v>0</v>
      </c>
      <c r="L65" s="49">
        <f t="shared" si="1"/>
        <v>0</v>
      </c>
      <c r="M65" s="47">
        <f t="shared" si="2"/>
        <v>0</v>
      </c>
      <c r="N65" s="47">
        <f t="shared" si="3"/>
        <v>0</v>
      </c>
      <c r="O65" s="47">
        <f t="shared" si="4"/>
        <v>0</v>
      </c>
      <c r="P65" s="48">
        <f t="shared" si="5"/>
        <v>0</v>
      </c>
    </row>
    <row r="66" spans="1:16" x14ac:dyDescent="0.2">
      <c r="A66" s="37">
        <v>4</v>
      </c>
      <c r="B66" s="38"/>
      <c r="C66" s="46" t="s">
        <v>333</v>
      </c>
      <c r="D66" s="24" t="s">
        <v>127</v>
      </c>
      <c r="E66" s="105">
        <v>12</v>
      </c>
      <c r="F66" s="66"/>
      <c r="G66" s="63"/>
      <c r="H66" s="47">
        <f>ROUND(F66*G66,2)</f>
        <v>0</v>
      </c>
      <c r="I66" s="63"/>
      <c r="J66" s="63"/>
      <c r="K66" s="48">
        <f t="shared" si="0"/>
        <v>0</v>
      </c>
      <c r="L66" s="49">
        <f t="shared" si="1"/>
        <v>0</v>
      </c>
      <c r="M66" s="47">
        <f t="shared" si="2"/>
        <v>0</v>
      </c>
      <c r="N66" s="47">
        <f t="shared" si="3"/>
        <v>0</v>
      </c>
      <c r="O66" s="47">
        <f t="shared" si="4"/>
        <v>0</v>
      </c>
      <c r="P66" s="48">
        <f t="shared" si="5"/>
        <v>0</v>
      </c>
    </row>
    <row r="67" spans="1:16" x14ac:dyDescent="0.2">
      <c r="A67" s="37">
        <v>5</v>
      </c>
      <c r="B67" s="38"/>
      <c r="C67" s="46" t="s">
        <v>334</v>
      </c>
      <c r="D67" s="24" t="s">
        <v>127</v>
      </c>
      <c r="E67" s="105">
        <v>12</v>
      </c>
      <c r="F67" s="66"/>
      <c r="G67" s="63"/>
      <c r="H67" s="47">
        <f>ROUND(F67*G67,2)</f>
        <v>0</v>
      </c>
      <c r="I67" s="63"/>
      <c r="J67" s="63"/>
      <c r="K67" s="48">
        <f t="shared" si="0"/>
        <v>0</v>
      </c>
      <c r="L67" s="49">
        <f t="shared" si="1"/>
        <v>0</v>
      </c>
      <c r="M67" s="47">
        <f t="shared" si="2"/>
        <v>0</v>
      </c>
      <c r="N67" s="47">
        <f t="shared" si="3"/>
        <v>0</v>
      </c>
      <c r="O67" s="47">
        <f t="shared" si="4"/>
        <v>0</v>
      </c>
      <c r="P67" s="48">
        <f t="shared" si="5"/>
        <v>0</v>
      </c>
    </row>
    <row r="68" spans="1:16" x14ac:dyDescent="0.2">
      <c r="A68" s="37">
        <v>6</v>
      </c>
      <c r="B68" s="38"/>
      <c r="C68" s="46" t="s">
        <v>335</v>
      </c>
      <c r="D68" s="24" t="s">
        <v>127</v>
      </c>
      <c r="E68" s="105">
        <v>24</v>
      </c>
      <c r="F68" s="66"/>
      <c r="G68" s="63"/>
      <c r="H68" s="47">
        <f>ROUND(F68*G68,2)</f>
        <v>0</v>
      </c>
      <c r="I68" s="63"/>
      <c r="J68" s="63"/>
      <c r="K68" s="48">
        <f t="shared" si="0"/>
        <v>0</v>
      </c>
      <c r="L68" s="49">
        <f t="shared" si="1"/>
        <v>0</v>
      </c>
      <c r="M68" s="47">
        <f t="shared" si="2"/>
        <v>0</v>
      </c>
      <c r="N68" s="47">
        <f t="shared" si="3"/>
        <v>0</v>
      </c>
      <c r="O68" s="47">
        <f t="shared" si="4"/>
        <v>0</v>
      </c>
      <c r="P68" s="48">
        <f t="shared" si="5"/>
        <v>0</v>
      </c>
    </row>
    <row r="69" spans="1:16" x14ac:dyDescent="0.2">
      <c r="A69" s="37">
        <v>7</v>
      </c>
      <c r="B69" s="38"/>
      <c r="C69" s="46" t="s">
        <v>336</v>
      </c>
      <c r="D69" s="24" t="s">
        <v>127</v>
      </c>
      <c r="E69" s="105">
        <v>8</v>
      </c>
      <c r="F69" s="66"/>
      <c r="G69" s="63"/>
      <c r="H69" s="47">
        <f>ROUND(F69*G69,2)</f>
        <v>0</v>
      </c>
      <c r="I69" s="63"/>
      <c r="J69" s="63"/>
      <c r="K69" s="48">
        <f t="shared" si="0"/>
        <v>0</v>
      </c>
      <c r="L69" s="49">
        <f t="shared" si="1"/>
        <v>0</v>
      </c>
      <c r="M69" s="47">
        <f t="shared" si="2"/>
        <v>0</v>
      </c>
      <c r="N69" s="47">
        <f t="shared" si="3"/>
        <v>0</v>
      </c>
      <c r="O69" s="47">
        <f t="shared" si="4"/>
        <v>0</v>
      </c>
      <c r="P69" s="48">
        <f t="shared" si="5"/>
        <v>0</v>
      </c>
    </row>
    <row r="70" spans="1:16" x14ac:dyDescent="0.2">
      <c r="A70" s="37">
        <v>8</v>
      </c>
      <c r="B70" s="38"/>
      <c r="C70" s="46" t="s">
        <v>337</v>
      </c>
      <c r="D70" s="24" t="s">
        <v>127</v>
      </c>
      <c r="E70" s="105">
        <v>8</v>
      </c>
      <c r="F70" s="66"/>
      <c r="G70" s="63"/>
      <c r="H70" s="47">
        <f>ROUND(F70*G70,2)</f>
        <v>0</v>
      </c>
      <c r="I70" s="63"/>
      <c r="J70" s="63"/>
      <c r="K70" s="48">
        <f t="shared" si="0"/>
        <v>0</v>
      </c>
      <c r="L70" s="49">
        <f t="shared" si="1"/>
        <v>0</v>
      </c>
      <c r="M70" s="47">
        <f t="shared" si="2"/>
        <v>0</v>
      </c>
      <c r="N70" s="47">
        <f t="shared" si="3"/>
        <v>0</v>
      </c>
      <c r="O70" s="47">
        <f t="shared" si="4"/>
        <v>0</v>
      </c>
      <c r="P70" s="48">
        <f t="shared" si="5"/>
        <v>0</v>
      </c>
    </row>
    <row r="71" spans="1:16" x14ac:dyDescent="0.2">
      <c r="A71" s="37">
        <v>9</v>
      </c>
      <c r="B71" s="38"/>
      <c r="C71" s="46" t="s">
        <v>338</v>
      </c>
      <c r="D71" s="24" t="s">
        <v>103</v>
      </c>
      <c r="E71" s="105">
        <v>55</v>
      </c>
      <c r="F71" s="66"/>
      <c r="G71" s="63"/>
      <c r="H71" s="47">
        <f>ROUND(F71*G71,2)</f>
        <v>0</v>
      </c>
      <c r="I71" s="63"/>
      <c r="J71" s="63"/>
      <c r="K71" s="48">
        <f t="shared" si="0"/>
        <v>0</v>
      </c>
      <c r="L71" s="49">
        <f t="shared" si="1"/>
        <v>0</v>
      </c>
      <c r="M71" s="47">
        <f t="shared" si="2"/>
        <v>0</v>
      </c>
      <c r="N71" s="47">
        <f t="shared" si="3"/>
        <v>0</v>
      </c>
      <c r="O71" s="47">
        <f t="shared" si="4"/>
        <v>0</v>
      </c>
      <c r="P71" s="48">
        <f t="shared" si="5"/>
        <v>0</v>
      </c>
    </row>
    <row r="72" spans="1:16" x14ac:dyDescent="0.2">
      <c r="A72" s="37">
        <v>10</v>
      </c>
      <c r="B72" s="38"/>
      <c r="C72" s="46" t="s">
        <v>339</v>
      </c>
      <c r="D72" s="24" t="s">
        <v>103</v>
      </c>
      <c r="E72" s="105">
        <v>55</v>
      </c>
      <c r="F72" s="66"/>
      <c r="G72" s="63"/>
      <c r="H72" s="47">
        <f>ROUND(F72*G72,2)</f>
        <v>0</v>
      </c>
      <c r="I72" s="63"/>
      <c r="J72" s="63"/>
      <c r="K72" s="48">
        <f t="shared" si="0"/>
        <v>0</v>
      </c>
      <c r="L72" s="49">
        <f t="shared" si="1"/>
        <v>0</v>
      </c>
      <c r="M72" s="47">
        <f t="shared" si="2"/>
        <v>0</v>
      </c>
      <c r="N72" s="47">
        <f t="shared" si="3"/>
        <v>0</v>
      </c>
      <c r="O72" s="47">
        <f t="shared" si="4"/>
        <v>0</v>
      </c>
      <c r="P72" s="48">
        <f t="shared" si="5"/>
        <v>0</v>
      </c>
    </row>
    <row r="73" spans="1:16" x14ac:dyDescent="0.2">
      <c r="A73" s="37">
        <v>11</v>
      </c>
      <c r="B73" s="38"/>
      <c r="C73" s="46" t="s">
        <v>340</v>
      </c>
      <c r="D73" s="24" t="s">
        <v>127</v>
      </c>
      <c r="E73" s="105">
        <v>16</v>
      </c>
      <c r="F73" s="66"/>
      <c r="G73" s="63"/>
      <c r="H73" s="47">
        <f>ROUND(F73*G73,2)</f>
        <v>0</v>
      </c>
      <c r="I73" s="63"/>
      <c r="J73" s="63"/>
      <c r="K73" s="48">
        <f t="shared" si="0"/>
        <v>0</v>
      </c>
      <c r="L73" s="49">
        <f t="shared" si="1"/>
        <v>0</v>
      </c>
      <c r="M73" s="47">
        <f t="shared" si="2"/>
        <v>0</v>
      </c>
      <c r="N73" s="47">
        <f t="shared" si="3"/>
        <v>0</v>
      </c>
      <c r="O73" s="47">
        <f t="shared" si="4"/>
        <v>0</v>
      </c>
      <c r="P73" s="48">
        <f t="shared" si="5"/>
        <v>0</v>
      </c>
    </row>
    <row r="74" spans="1:16" x14ac:dyDescent="0.2">
      <c r="A74" s="37">
        <v>12</v>
      </c>
      <c r="B74" s="38"/>
      <c r="C74" s="46" t="s">
        <v>341</v>
      </c>
      <c r="D74" s="24" t="s">
        <v>127</v>
      </c>
      <c r="E74" s="105">
        <v>16</v>
      </c>
      <c r="F74" s="66"/>
      <c r="G74" s="63"/>
      <c r="H74" s="47">
        <f>ROUND(F74*G74,2)</f>
        <v>0</v>
      </c>
      <c r="I74" s="63"/>
      <c r="J74" s="63"/>
      <c r="K74" s="48">
        <f t="shared" si="0"/>
        <v>0</v>
      </c>
      <c r="L74" s="49">
        <f t="shared" si="1"/>
        <v>0</v>
      </c>
      <c r="M74" s="47">
        <f t="shared" si="2"/>
        <v>0</v>
      </c>
      <c r="N74" s="47">
        <f t="shared" si="3"/>
        <v>0</v>
      </c>
      <c r="O74" s="47">
        <f t="shared" si="4"/>
        <v>0</v>
      </c>
      <c r="P74" s="48">
        <f t="shared" si="5"/>
        <v>0</v>
      </c>
    </row>
    <row r="75" spans="1:16" x14ac:dyDescent="0.2">
      <c r="A75" s="37">
        <v>13</v>
      </c>
      <c r="B75" s="38"/>
      <c r="C75" s="103" t="s">
        <v>342</v>
      </c>
      <c r="D75" s="24"/>
      <c r="E75" s="105"/>
      <c r="F75" s="66"/>
      <c r="G75" s="63"/>
      <c r="H75" s="47">
        <f>ROUND(F75*G75,2)</f>
        <v>0</v>
      </c>
      <c r="I75" s="63"/>
      <c r="J75" s="63"/>
      <c r="K75" s="48">
        <f t="shared" si="0"/>
        <v>0</v>
      </c>
      <c r="L75" s="49">
        <f t="shared" si="1"/>
        <v>0</v>
      </c>
      <c r="M75" s="47">
        <f t="shared" si="2"/>
        <v>0</v>
      </c>
      <c r="N75" s="47">
        <f t="shared" si="3"/>
        <v>0</v>
      </c>
      <c r="O75" s="47">
        <f t="shared" si="4"/>
        <v>0</v>
      </c>
      <c r="P75" s="48">
        <f t="shared" si="5"/>
        <v>0</v>
      </c>
    </row>
    <row r="76" spans="1:16" x14ac:dyDescent="0.2">
      <c r="A76" s="37">
        <v>14</v>
      </c>
      <c r="B76" s="38"/>
      <c r="C76" s="104" t="s">
        <v>331</v>
      </c>
      <c r="D76" s="24" t="s">
        <v>103</v>
      </c>
      <c r="E76" s="105">
        <v>20</v>
      </c>
      <c r="F76" s="66"/>
      <c r="G76" s="63"/>
      <c r="H76" s="47">
        <f>ROUND(F76*G76,2)</f>
        <v>0</v>
      </c>
      <c r="I76" s="63"/>
      <c r="J76" s="63"/>
      <c r="K76" s="48">
        <f t="shared" si="0"/>
        <v>0</v>
      </c>
      <c r="L76" s="49">
        <f t="shared" si="1"/>
        <v>0</v>
      </c>
      <c r="M76" s="47">
        <f t="shared" si="2"/>
        <v>0</v>
      </c>
      <c r="N76" s="47">
        <f t="shared" si="3"/>
        <v>0</v>
      </c>
      <c r="O76" s="47">
        <f t="shared" si="4"/>
        <v>0</v>
      </c>
      <c r="P76" s="48">
        <f t="shared" si="5"/>
        <v>0</v>
      </c>
    </row>
    <row r="77" spans="1:16" x14ac:dyDescent="0.2">
      <c r="A77" s="37">
        <v>15</v>
      </c>
      <c r="B77" s="38"/>
      <c r="C77" s="104" t="s">
        <v>332</v>
      </c>
      <c r="D77" s="24" t="s">
        <v>103</v>
      </c>
      <c r="E77" s="105">
        <v>50</v>
      </c>
      <c r="F77" s="66"/>
      <c r="G77" s="63"/>
      <c r="H77" s="47">
        <f>ROUND(F77*G77,2)</f>
        <v>0</v>
      </c>
      <c r="I77" s="63"/>
      <c r="J77" s="63"/>
      <c r="K77" s="48">
        <f t="shared" si="0"/>
        <v>0</v>
      </c>
      <c r="L77" s="49">
        <f t="shared" si="1"/>
        <v>0</v>
      </c>
      <c r="M77" s="47">
        <f t="shared" si="2"/>
        <v>0</v>
      </c>
      <c r="N77" s="47">
        <f t="shared" si="3"/>
        <v>0</v>
      </c>
      <c r="O77" s="47">
        <f t="shared" si="4"/>
        <v>0</v>
      </c>
      <c r="P77" s="48">
        <f t="shared" si="5"/>
        <v>0</v>
      </c>
    </row>
    <row r="78" spans="1:16" x14ac:dyDescent="0.2">
      <c r="A78" s="37">
        <v>16</v>
      </c>
      <c r="B78" s="38"/>
      <c r="C78" s="104" t="s">
        <v>343</v>
      </c>
      <c r="D78" s="24" t="s">
        <v>127</v>
      </c>
      <c r="E78" s="105">
        <v>3</v>
      </c>
      <c r="F78" s="66"/>
      <c r="G78" s="63"/>
      <c r="H78" s="47">
        <f>ROUND(F78*G78,2)</f>
        <v>0</v>
      </c>
      <c r="I78" s="63"/>
      <c r="J78" s="63"/>
      <c r="K78" s="48">
        <f t="shared" si="0"/>
        <v>0</v>
      </c>
      <c r="L78" s="49">
        <f t="shared" si="1"/>
        <v>0</v>
      </c>
      <c r="M78" s="47">
        <f t="shared" si="2"/>
        <v>0</v>
      </c>
      <c r="N78" s="47">
        <f t="shared" si="3"/>
        <v>0</v>
      </c>
      <c r="O78" s="47">
        <f t="shared" si="4"/>
        <v>0</v>
      </c>
      <c r="P78" s="48">
        <f t="shared" si="5"/>
        <v>0</v>
      </c>
    </row>
    <row r="79" spans="1:16" x14ac:dyDescent="0.2">
      <c r="A79" s="37">
        <v>17</v>
      </c>
      <c r="B79" s="38"/>
      <c r="C79" s="104" t="s">
        <v>344</v>
      </c>
      <c r="D79" s="24" t="s">
        <v>127</v>
      </c>
      <c r="E79" s="105">
        <v>1</v>
      </c>
      <c r="F79" s="66"/>
      <c r="G79" s="63"/>
      <c r="H79" s="47">
        <f>ROUND(F79*G79,2)</f>
        <v>0</v>
      </c>
      <c r="I79" s="63"/>
      <c r="J79" s="63"/>
      <c r="K79" s="48">
        <f t="shared" ref="K79:K100" si="6">SUM(H79:J79)</f>
        <v>0</v>
      </c>
      <c r="L79" s="49">
        <f t="shared" ref="L79:L100" si="7">ROUND(E79*F79,2)</f>
        <v>0</v>
      </c>
      <c r="M79" s="47">
        <f t="shared" ref="M79:M100" si="8">ROUND(H79*E79,2)</f>
        <v>0</v>
      </c>
      <c r="N79" s="47">
        <f t="shared" ref="N79:N100" si="9">ROUND(I79*E79,2)</f>
        <v>0</v>
      </c>
      <c r="O79" s="47">
        <f t="shared" ref="O79:O100" si="10">ROUND(J79*E79,2)</f>
        <v>0</v>
      </c>
      <c r="P79" s="48">
        <f t="shared" ref="P79:P100" si="11">SUM(M79:O79)</f>
        <v>0</v>
      </c>
    </row>
    <row r="80" spans="1:16" x14ac:dyDescent="0.2">
      <c r="A80" s="37">
        <v>18</v>
      </c>
      <c r="B80" s="38"/>
      <c r="C80" s="104" t="s">
        <v>345</v>
      </c>
      <c r="D80" s="24" t="s">
        <v>127</v>
      </c>
      <c r="E80" s="105">
        <v>15</v>
      </c>
      <c r="F80" s="66"/>
      <c r="G80" s="63"/>
      <c r="H80" s="47">
        <f>ROUND(F80*G80,2)</f>
        <v>0</v>
      </c>
      <c r="I80" s="63"/>
      <c r="J80" s="63"/>
      <c r="K80" s="48">
        <f t="shared" si="6"/>
        <v>0</v>
      </c>
      <c r="L80" s="49">
        <f t="shared" si="7"/>
        <v>0</v>
      </c>
      <c r="M80" s="47">
        <f t="shared" si="8"/>
        <v>0</v>
      </c>
      <c r="N80" s="47">
        <f t="shared" si="9"/>
        <v>0</v>
      </c>
      <c r="O80" s="47">
        <f t="shared" si="10"/>
        <v>0</v>
      </c>
      <c r="P80" s="48">
        <f t="shared" si="11"/>
        <v>0</v>
      </c>
    </row>
    <row r="81" spans="1:16" x14ac:dyDescent="0.2">
      <c r="A81" s="37">
        <v>19</v>
      </c>
      <c r="B81" s="38"/>
      <c r="C81" s="104" t="s">
        <v>346</v>
      </c>
      <c r="D81" s="24" t="s">
        <v>127</v>
      </c>
      <c r="E81" s="105">
        <v>13</v>
      </c>
      <c r="F81" s="66"/>
      <c r="G81" s="63"/>
      <c r="H81" s="47">
        <f>ROUND(F81*G81,2)</f>
        <v>0</v>
      </c>
      <c r="I81" s="63"/>
      <c r="J81" s="63"/>
      <c r="K81" s="48">
        <f t="shared" si="6"/>
        <v>0</v>
      </c>
      <c r="L81" s="49">
        <f t="shared" si="7"/>
        <v>0</v>
      </c>
      <c r="M81" s="47">
        <f t="shared" si="8"/>
        <v>0</v>
      </c>
      <c r="N81" s="47">
        <f t="shared" si="9"/>
        <v>0</v>
      </c>
      <c r="O81" s="47">
        <f t="shared" si="10"/>
        <v>0</v>
      </c>
      <c r="P81" s="48">
        <f t="shared" si="11"/>
        <v>0</v>
      </c>
    </row>
    <row r="82" spans="1:16" x14ac:dyDescent="0.2">
      <c r="A82" s="37">
        <v>20</v>
      </c>
      <c r="B82" s="38"/>
      <c r="C82" s="104" t="s">
        <v>347</v>
      </c>
      <c r="D82" s="24" t="s">
        <v>127</v>
      </c>
      <c r="E82" s="105">
        <v>24</v>
      </c>
      <c r="F82" s="66"/>
      <c r="G82" s="63"/>
      <c r="H82" s="47">
        <f>ROUND(F82*G82,2)</f>
        <v>0</v>
      </c>
      <c r="I82" s="63"/>
      <c r="J82" s="63"/>
      <c r="K82" s="48">
        <f t="shared" si="6"/>
        <v>0</v>
      </c>
      <c r="L82" s="49">
        <f t="shared" si="7"/>
        <v>0</v>
      </c>
      <c r="M82" s="47">
        <f t="shared" si="8"/>
        <v>0</v>
      </c>
      <c r="N82" s="47">
        <f t="shared" si="9"/>
        <v>0</v>
      </c>
      <c r="O82" s="47">
        <f t="shared" si="10"/>
        <v>0</v>
      </c>
      <c r="P82" s="48">
        <f t="shared" si="11"/>
        <v>0</v>
      </c>
    </row>
    <row r="83" spans="1:16" x14ac:dyDescent="0.2">
      <c r="A83" s="37">
        <v>21</v>
      </c>
      <c r="B83" s="38"/>
      <c r="C83" s="104" t="s">
        <v>348</v>
      </c>
      <c r="D83" s="24" t="s">
        <v>127</v>
      </c>
      <c r="E83" s="105">
        <v>7</v>
      </c>
      <c r="F83" s="66"/>
      <c r="G83" s="63"/>
      <c r="H83" s="47">
        <f>ROUND(F83*G83,2)</f>
        <v>0</v>
      </c>
      <c r="I83" s="63"/>
      <c r="J83" s="63"/>
      <c r="K83" s="48">
        <f t="shared" si="6"/>
        <v>0</v>
      </c>
      <c r="L83" s="49">
        <f t="shared" si="7"/>
        <v>0</v>
      </c>
      <c r="M83" s="47">
        <f t="shared" si="8"/>
        <v>0</v>
      </c>
      <c r="N83" s="47">
        <f t="shared" si="9"/>
        <v>0</v>
      </c>
      <c r="O83" s="47">
        <f t="shared" si="10"/>
        <v>0</v>
      </c>
      <c r="P83" s="48">
        <f t="shared" si="11"/>
        <v>0</v>
      </c>
    </row>
    <row r="84" spans="1:16" x14ac:dyDescent="0.2">
      <c r="A84" s="37">
        <v>22</v>
      </c>
      <c r="B84" s="38"/>
      <c r="C84" s="104" t="s">
        <v>349</v>
      </c>
      <c r="D84" s="24" t="s">
        <v>127</v>
      </c>
      <c r="E84" s="105">
        <v>4</v>
      </c>
      <c r="F84" s="66"/>
      <c r="G84" s="63"/>
      <c r="H84" s="47">
        <f>ROUND(F84*G84,2)</f>
        <v>0</v>
      </c>
      <c r="I84" s="63"/>
      <c r="J84" s="63"/>
      <c r="K84" s="48">
        <f t="shared" si="6"/>
        <v>0</v>
      </c>
      <c r="L84" s="49">
        <f t="shared" si="7"/>
        <v>0</v>
      </c>
      <c r="M84" s="47">
        <f t="shared" si="8"/>
        <v>0</v>
      </c>
      <c r="N84" s="47">
        <f t="shared" si="9"/>
        <v>0</v>
      </c>
      <c r="O84" s="47">
        <f t="shared" si="10"/>
        <v>0</v>
      </c>
      <c r="P84" s="48">
        <f t="shared" si="11"/>
        <v>0</v>
      </c>
    </row>
    <row r="85" spans="1:16" ht="33.75" x14ac:dyDescent="0.2">
      <c r="A85" s="37">
        <v>23</v>
      </c>
      <c r="B85" s="38"/>
      <c r="C85" s="104" t="s">
        <v>350</v>
      </c>
      <c r="D85" s="24" t="s">
        <v>351</v>
      </c>
      <c r="E85" s="105">
        <v>3</v>
      </c>
      <c r="F85" s="66"/>
      <c r="G85" s="63"/>
      <c r="H85" s="47">
        <f>ROUND(F85*G85,2)</f>
        <v>0</v>
      </c>
      <c r="I85" s="63"/>
      <c r="J85" s="63"/>
      <c r="K85" s="48">
        <f t="shared" si="6"/>
        <v>0</v>
      </c>
      <c r="L85" s="49">
        <f t="shared" si="7"/>
        <v>0</v>
      </c>
      <c r="M85" s="47">
        <f t="shared" si="8"/>
        <v>0</v>
      </c>
      <c r="N85" s="47">
        <f t="shared" si="9"/>
        <v>0</v>
      </c>
      <c r="O85" s="47">
        <f t="shared" si="10"/>
        <v>0</v>
      </c>
      <c r="P85" s="48">
        <f t="shared" si="11"/>
        <v>0</v>
      </c>
    </row>
    <row r="86" spans="1:16" x14ac:dyDescent="0.2">
      <c r="A86" s="37">
        <v>24</v>
      </c>
      <c r="B86" s="38"/>
      <c r="C86" s="104" t="s">
        <v>352</v>
      </c>
      <c r="D86" s="24" t="s">
        <v>103</v>
      </c>
      <c r="E86" s="105">
        <v>15</v>
      </c>
      <c r="F86" s="66"/>
      <c r="G86" s="63"/>
      <c r="H86" s="47">
        <f>ROUND(F86*G86,2)</f>
        <v>0</v>
      </c>
      <c r="I86" s="63"/>
      <c r="J86" s="63"/>
      <c r="K86" s="48">
        <f t="shared" si="6"/>
        <v>0</v>
      </c>
      <c r="L86" s="49">
        <f t="shared" si="7"/>
        <v>0</v>
      </c>
      <c r="M86" s="47">
        <f t="shared" si="8"/>
        <v>0</v>
      </c>
      <c r="N86" s="47">
        <f t="shared" si="9"/>
        <v>0</v>
      </c>
      <c r="O86" s="47">
        <f t="shared" si="10"/>
        <v>0</v>
      </c>
      <c r="P86" s="48">
        <f t="shared" si="11"/>
        <v>0</v>
      </c>
    </row>
    <row r="87" spans="1:16" x14ac:dyDescent="0.2">
      <c r="A87" s="96">
        <v>4</v>
      </c>
      <c r="B87" s="100"/>
      <c r="C87" s="97" t="s">
        <v>353</v>
      </c>
      <c r="D87" s="24"/>
      <c r="E87" s="105"/>
      <c r="F87" s="66"/>
      <c r="G87" s="63"/>
      <c r="H87" s="47">
        <f>ROUND(F87*G87,2)</f>
        <v>0</v>
      </c>
      <c r="I87" s="63"/>
      <c r="J87" s="63"/>
      <c r="K87" s="48">
        <f t="shared" si="6"/>
        <v>0</v>
      </c>
      <c r="L87" s="49">
        <f t="shared" si="7"/>
        <v>0</v>
      </c>
      <c r="M87" s="47">
        <f t="shared" si="8"/>
        <v>0</v>
      </c>
      <c r="N87" s="47">
        <f t="shared" si="9"/>
        <v>0</v>
      </c>
      <c r="O87" s="47">
        <f t="shared" si="10"/>
        <v>0</v>
      </c>
      <c r="P87" s="48">
        <f t="shared" si="11"/>
        <v>0</v>
      </c>
    </row>
    <row r="88" spans="1:16" x14ac:dyDescent="0.2">
      <c r="A88" s="37">
        <v>1</v>
      </c>
      <c r="B88" s="38"/>
      <c r="C88" s="104" t="s">
        <v>354</v>
      </c>
      <c r="D88" s="24" t="s">
        <v>82</v>
      </c>
      <c r="E88" s="105">
        <v>1</v>
      </c>
      <c r="F88" s="66"/>
      <c r="G88" s="63"/>
      <c r="H88" s="47">
        <f>ROUND(F88*G88,2)</f>
        <v>0</v>
      </c>
      <c r="I88" s="63"/>
      <c r="J88" s="63"/>
      <c r="K88" s="48">
        <f t="shared" si="6"/>
        <v>0</v>
      </c>
      <c r="L88" s="49">
        <f t="shared" si="7"/>
        <v>0</v>
      </c>
      <c r="M88" s="47">
        <f t="shared" si="8"/>
        <v>0</v>
      </c>
      <c r="N88" s="47">
        <f t="shared" si="9"/>
        <v>0</v>
      </c>
      <c r="O88" s="47">
        <f t="shared" si="10"/>
        <v>0</v>
      </c>
      <c r="P88" s="48">
        <f t="shared" si="11"/>
        <v>0</v>
      </c>
    </row>
    <row r="89" spans="1:16" x14ac:dyDescent="0.2">
      <c r="A89" s="37">
        <v>2</v>
      </c>
      <c r="B89" s="38"/>
      <c r="C89" s="104" t="s">
        <v>355</v>
      </c>
      <c r="D89" s="24" t="s">
        <v>82</v>
      </c>
      <c r="E89" s="105">
        <v>1</v>
      </c>
      <c r="F89" s="66"/>
      <c r="G89" s="63"/>
      <c r="H89" s="47">
        <f>ROUND(F89*G89,2)</f>
        <v>0</v>
      </c>
      <c r="I89" s="63"/>
      <c r="J89" s="63"/>
      <c r="K89" s="48">
        <f t="shared" si="6"/>
        <v>0</v>
      </c>
      <c r="L89" s="49">
        <f t="shared" si="7"/>
        <v>0</v>
      </c>
      <c r="M89" s="47">
        <f t="shared" si="8"/>
        <v>0</v>
      </c>
      <c r="N89" s="47">
        <f t="shared" si="9"/>
        <v>0</v>
      </c>
      <c r="O89" s="47">
        <f t="shared" si="10"/>
        <v>0</v>
      </c>
      <c r="P89" s="48">
        <f t="shared" si="11"/>
        <v>0</v>
      </c>
    </row>
    <row r="90" spans="1:16" x14ac:dyDescent="0.2">
      <c r="A90" s="37">
        <v>3</v>
      </c>
      <c r="B90" s="38"/>
      <c r="C90" s="104" t="s">
        <v>356</v>
      </c>
      <c r="D90" s="24" t="s">
        <v>82</v>
      </c>
      <c r="E90" s="105">
        <v>1</v>
      </c>
      <c r="F90" s="66"/>
      <c r="G90" s="63"/>
      <c r="H90" s="47">
        <f>ROUND(F90*G90,2)</f>
        <v>0</v>
      </c>
      <c r="I90" s="63"/>
      <c r="J90" s="63"/>
      <c r="K90" s="48">
        <f t="shared" si="6"/>
        <v>0</v>
      </c>
      <c r="L90" s="49">
        <f t="shared" si="7"/>
        <v>0</v>
      </c>
      <c r="M90" s="47">
        <f t="shared" si="8"/>
        <v>0</v>
      </c>
      <c r="N90" s="47">
        <f t="shared" si="9"/>
        <v>0</v>
      </c>
      <c r="O90" s="47">
        <f t="shared" si="10"/>
        <v>0</v>
      </c>
      <c r="P90" s="48">
        <f t="shared" si="11"/>
        <v>0</v>
      </c>
    </row>
    <row r="91" spans="1:16" x14ac:dyDescent="0.2">
      <c r="A91" s="37">
        <v>4</v>
      </c>
      <c r="B91" s="38"/>
      <c r="C91" s="104" t="s">
        <v>357</v>
      </c>
      <c r="D91" s="24" t="s">
        <v>82</v>
      </c>
      <c r="E91" s="105">
        <v>1</v>
      </c>
      <c r="F91" s="66"/>
      <c r="G91" s="63"/>
      <c r="H91" s="47">
        <f>ROUND(F91*G91,2)</f>
        <v>0</v>
      </c>
      <c r="I91" s="63"/>
      <c r="J91" s="63"/>
      <c r="K91" s="48">
        <f t="shared" si="6"/>
        <v>0</v>
      </c>
      <c r="L91" s="49">
        <f t="shared" si="7"/>
        <v>0</v>
      </c>
      <c r="M91" s="47">
        <f t="shared" si="8"/>
        <v>0</v>
      </c>
      <c r="N91" s="47">
        <f t="shared" si="9"/>
        <v>0</v>
      </c>
      <c r="O91" s="47">
        <f t="shared" si="10"/>
        <v>0</v>
      </c>
      <c r="P91" s="48">
        <f t="shared" si="11"/>
        <v>0</v>
      </c>
    </row>
    <row r="92" spans="1:16" ht="33.75" x14ac:dyDescent="0.2">
      <c r="A92" s="37">
        <v>5</v>
      </c>
      <c r="B92" s="38"/>
      <c r="C92" s="104" t="s">
        <v>358</v>
      </c>
      <c r="D92" s="24" t="s">
        <v>82</v>
      </c>
      <c r="E92" s="105">
        <v>1</v>
      </c>
      <c r="F92" s="66"/>
      <c r="G92" s="63"/>
      <c r="H92" s="47">
        <f>ROUND(F92*G92,2)</f>
        <v>0</v>
      </c>
      <c r="I92" s="63"/>
      <c r="J92" s="63"/>
      <c r="K92" s="48">
        <f t="shared" si="6"/>
        <v>0</v>
      </c>
      <c r="L92" s="49">
        <f t="shared" si="7"/>
        <v>0</v>
      </c>
      <c r="M92" s="47">
        <f t="shared" si="8"/>
        <v>0</v>
      </c>
      <c r="N92" s="47">
        <f t="shared" si="9"/>
        <v>0</v>
      </c>
      <c r="O92" s="47">
        <f t="shared" si="10"/>
        <v>0</v>
      </c>
      <c r="P92" s="48">
        <f t="shared" si="11"/>
        <v>0</v>
      </c>
    </row>
    <row r="93" spans="1:16" ht="33.75" x14ac:dyDescent="0.2">
      <c r="A93" s="37">
        <v>6</v>
      </c>
      <c r="B93" s="38"/>
      <c r="C93" s="104" t="s">
        <v>359</v>
      </c>
      <c r="D93" s="24" t="s">
        <v>82</v>
      </c>
      <c r="E93" s="105">
        <v>24</v>
      </c>
      <c r="F93" s="66"/>
      <c r="G93" s="63"/>
      <c r="H93" s="47">
        <f>ROUND(F93*G93,2)</f>
        <v>0</v>
      </c>
      <c r="I93" s="63"/>
      <c r="J93" s="63"/>
      <c r="K93" s="48">
        <f t="shared" si="6"/>
        <v>0</v>
      </c>
      <c r="L93" s="49">
        <f t="shared" si="7"/>
        <v>0</v>
      </c>
      <c r="M93" s="47">
        <f t="shared" si="8"/>
        <v>0</v>
      </c>
      <c r="N93" s="47">
        <f t="shared" si="9"/>
        <v>0</v>
      </c>
      <c r="O93" s="47">
        <f t="shared" si="10"/>
        <v>0</v>
      </c>
      <c r="P93" s="48">
        <f t="shared" si="11"/>
        <v>0</v>
      </c>
    </row>
    <row r="94" spans="1:16" ht="45" x14ac:dyDescent="0.2">
      <c r="A94" s="37">
        <v>7</v>
      </c>
      <c r="B94" s="38"/>
      <c r="C94" s="104" t="s">
        <v>360</v>
      </c>
      <c r="D94" s="24" t="s">
        <v>361</v>
      </c>
      <c r="E94" s="105">
        <v>32</v>
      </c>
      <c r="F94" s="66"/>
      <c r="G94" s="63"/>
      <c r="H94" s="47">
        <f>ROUND(F94*G94,2)</f>
        <v>0</v>
      </c>
      <c r="I94" s="63"/>
      <c r="J94" s="63"/>
      <c r="K94" s="48">
        <f t="shared" si="6"/>
        <v>0</v>
      </c>
      <c r="L94" s="49">
        <f t="shared" si="7"/>
        <v>0</v>
      </c>
      <c r="M94" s="47">
        <f t="shared" si="8"/>
        <v>0</v>
      </c>
      <c r="N94" s="47">
        <f t="shared" si="9"/>
        <v>0</v>
      </c>
      <c r="O94" s="47">
        <f t="shared" si="10"/>
        <v>0</v>
      </c>
      <c r="P94" s="48">
        <f t="shared" si="11"/>
        <v>0</v>
      </c>
    </row>
    <row r="95" spans="1:16" x14ac:dyDescent="0.2">
      <c r="A95" s="37">
        <v>8</v>
      </c>
      <c r="B95" s="38"/>
      <c r="C95" s="104" t="s">
        <v>362</v>
      </c>
      <c r="D95" s="24" t="s">
        <v>363</v>
      </c>
      <c r="E95" s="105">
        <v>1</v>
      </c>
      <c r="F95" s="66"/>
      <c r="G95" s="63"/>
      <c r="H95" s="47">
        <f>ROUND(F95*G95,2)</f>
        <v>0</v>
      </c>
      <c r="I95" s="63"/>
      <c r="J95" s="63"/>
      <c r="K95" s="48">
        <f t="shared" si="6"/>
        <v>0</v>
      </c>
      <c r="L95" s="49">
        <f t="shared" si="7"/>
        <v>0</v>
      </c>
      <c r="M95" s="47">
        <f t="shared" si="8"/>
        <v>0</v>
      </c>
      <c r="N95" s="47">
        <f t="shared" si="9"/>
        <v>0</v>
      </c>
      <c r="O95" s="47">
        <f t="shared" si="10"/>
        <v>0</v>
      </c>
      <c r="P95" s="48">
        <f t="shared" si="11"/>
        <v>0</v>
      </c>
    </row>
    <row r="96" spans="1:16" x14ac:dyDescent="0.2">
      <c r="A96" s="37">
        <v>9</v>
      </c>
      <c r="B96" s="38"/>
      <c r="C96" s="104" t="s">
        <v>364</v>
      </c>
      <c r="D96" s="24" t="s">
        <v>363</v>
      </c>
      <c r="E96" s="105">
        <v>1</v>
      </c>
      <c r="F96" s="66"/>
      <c r="G96" s="63"/>
      <c r="H96" s="47">
        <f>ROUND(F96*G96,2)</f>
        <v>0</v>
      </c>
      <c r="I96" s="63"/>
      <c r="J96" s="63"/>
      <c r="K96" s="48">
        <f t="shared" si="6"/>
        <v>0</v>
      </c>
      <c r="L96" s="49">
        <f t="shared" si="7"/>
        <v>0</v>
      </c>
      <c r="M96" s="47">
        <f t="shared" si="8"/>
        <v>0</v>
      </c>
      <c r="N96" s="47">
        <f t="shared" si="9"/>
        <v>0</v>
      </c>
      <c r="O96" s="47">
        <f t="shared" si="10"/>
        <v>0</v>
      </c>
      <c r="P96" s="48">
        <f t="shared" si="11"/>
        <v>0</v>
      </c>
    </row>
    <row r="97" spans="1:16" x14ac:dyDescent="0.2">
      <c r="A97" s="37">
        <v>10</v>
      </c>
      <c r="B97" s="38"/>
      <c r="C97" s="104" t="s">
        <v>365</v>
      </c>
      <c r="D97" s="24" t="s">
        <v>363</v>
      </c>
      <c r="E97" s="105">
        <v>1</v>
      </c>
      <c r="F97" s="66"/>
      <c r="G97" s="63"/>
      <c r="H97" s="47">
        <f>ROUND(F97*G97,2)</f>
        <v>0</v>
      </c>
      <c r="I97" s="63"/>
      <c r="J97" s="63"/>
      <c r="K97" s="48">
        <f t="shared" si="6"/>
        <v>0</v>
      </c>
      <c r="L97" s="49">
        <f t="shared" si="7"/>
        <v>0</v>
      </c>
      <c r="M97" s="47">
        <f t="shared" si="8"/>
        <v>0</v>
      </c>
      <c r="N97" s="47">
        <f t="shared" si="9"/>
        <v>0</v>
      </c>
      <c r="O97" s="47">
        <f t="shared" si="10"/>
        <v>0</v>
      </c>
      <c r="P97" s="48">
        <f t="shared" si="11"/>
        <v>0</v>
      </c>
    </row>
    <row r="98" spans="1:16" x14ac:dyDescent="0.2">
      <c r="A98" s="37">
        <v>11</v>
      </c>
      <c r="B98" s="38"/>
      <c r="C98" s="104" t="s">
        <v>366</v>
      </c>
      <c r="D98" s="24" t="s">
        <v>363</v>
      </c>
      <c r="E98" s="105">
        <v>1</v>
      </c>
      <c r="F98" s="66"/>
      <c r="G98" s="63"/>
      <c r="H98" s="47">
        <f>ROUND(F98*G98,2)</f>
        <v>0</v>
      </c>
      <c r="I98" s="63"/>
      <c r="J98" s="63"/>
      <c r="K98" s="48">
        <f t="shared" si="6"/>
        <v>0</v>
      </c>
      <c r="L98" s="49">
        <f t="shared" si="7"/>
        <v>0</v>
      </c>
      <c r="M98" s="47">
        <f t="shared" si="8"/>
        <v>0</v>
      </c>
      <c r="N98" s="47">
        <f t="shared" si="9"/>
        <v>0</v>
      </c>
      <c r="O98" s="47">
        <f t="shared" si="10"/>
        <v>0</v>
      </c>
      <c r="P98" s="48">
        <f t="shared" si="11"/>
        <v>0</v>
      </c>
    </row>
    <row r="99" spans="1:16" x14ac:dyDescent="0.2">
      <c r="A99" s="96">
        <v>5</v>
      </c>
      <c r="B99" s="100"/>
      <c r="C99" s="97" t="s">
        <v>167</v>
      </c>
      <c r="D99" s="24"/>
      <c r="E99" s="105"/>
      <c r="F99" s="66"/>
      <c r="G99" s="63"/>
      <c r="H99" s="47">
        <f>ROUND(F99*G99,2)</f>
        <v>0</v>
      </c>
      <c r="I99" s="63"/>
      <c r="J99" s="63"/>
      <c r="K99" s="48">
        <f t="shared" si="6"/>
        <v>0</v>
      </c>
      <c r="L99" s="49">
        <f t="shared" si="7"/>
        <v>0</v>
      </c>
      <c r="M99" s="47">
        <f t="shared" si="8"/>
        <v>0</v>
      </c>
      <c r="N99" s="47">
        <f t="shared" si="9"/>
        <v>0</v>
      </c>
      <c r="O99" s="47">
        <f t="shared" si="10"/>
        <v>0</v>
      </c>
      <c r="P99" s="48">
        <f t="shared" si="11"/>
        <v>0</v>
      </c>
    </row>
    <row r="100" spans="1:16" ht="12" thickBot="1" x14ac:dyDescent="0.25">
      <c r="A100" s="37">
        <v>1</v>
      </c>
      <c r="B100" s="38"/>
      <c r="C100" s="104" t="s">
        <v>367</v>
      </c>
      <c r="D100" s="24" t="s">
        <v>82</v>
      </c>
      <c r="E100" s="105">
        <v>1</v>
      </c>
      <c r="F100" s="66"/>
      <c r="G100" s="63"/>
      <c r="H100" s="47">
        <f>ROUND(F100*G100,2)</f>
        <v>0</v>
      </c>
      <c r="I100" s="63"/>
      <c r="J100" s="63"/>
      <c r="K100" s="48">
        <f t="shared" si="6"/>
        <v>0</v>
      </c>
      <c r="L100" s="49">
        <f t="shared" si="7"/>
        <v>0</v>
      </c>
      <c r="M100" s="47">
        <f t="shared" si="8"/>
        <v>0</v>
      </c>
      <c r="N100" s="47">
        <f t="shared" si="9"/>
        <v>0</v>
      </c>
      <c r="O100" s="47">
        <f t="shared" si="10"/>
        <v>0</v>
      </c>
      <c r="P100" s="48">
        <f t="shared" si="11"/>
        <v>0</v>
      </c>
    </row>
    <row r="101" spans="1:16" ht="12" thickBot="1" x14ac:dyDescent="0.25">
      <c r="A101" s="169" t="s">
        <v>120</v>
      </c>
      <c r="B101" s="170"/>
      <c r="C101" s="170"/>
      <c r="D101" s="170"/>
      <c r="E101" s="170"/>
      <c r="F101" s="170"/>
      <c r="G101" s="170"/>
      <c r="H101" s="170"/>
      <c r="I101" s="170"/>
      <c r="J101" s="170"/>
      <c r="K101" s="171"/>
      <c r="L101" s="67">
        <f>SUM(L14:L100)</f>
        <v>0</v>
      </c>
      <c r="M101" s="68">
        <f>SUM(M14:M100)</f>
        <v>0</v>
      </c>
      <c r="N101" s="68">
        <f>SUM(N14:N100)</f>
        <v>0</v>
      </c>
      <c r="O101" s="68">
        <f>SUM(O14:O100)</f>
        <v>0</v>
      </c>
      <c r="P101" s="69">
        <f>SUM(P14:P100)</f>
        <v>0</v>
      </c>
    </row>
    <row r="102" spans="1:16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">
      <c r="A104" s="1" t="s">
        <v>14</v>
      </c>
      <c r="B104" s="17"/>
      <c r="C104" s="168">
        <f>'Kops a'!C33:H33</f>
        <v>0</v>
      </c>
      <c r="D104" s="168"/>
      <c r="E104" s="168"/>
      <c r="F104" s="168"/>
      <c r="G104" s="168"/>
      <c r="H104" s="168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">
      <c r="A105" s="17"/>
      <c r="B105" s="17"/>
      <c r="C105" s="111" t="s">
        <v>15</v>
      </c>
      <c r="D105" s="111"/>
      <c r="E105" s="111"/>
      <c r="F105" s="111"/>
      <c r="G105" s="111"/>
      <c r="H105" s="111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6" x14ac:dyDescent="0.2">
      <c r="A107" s="85" t="str">
        <f>'Kops a'!A36</f>
        <v>Tāme sastādīta</v>
      </c>
      <c r="B107" s="86"/>
      <c r="C107" s="86"/>
      <c r="D107" s="86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">
      <c r="A109" s="1" t="s">
        <v>37</v>
      </c>
      <c r="B109" s="17"/>
      <c r="C109" s="168">
        <f>'Kops a'!C38:H38</f>
        <v>0</v>
      </c>
      <c r="D109" s="168"/>
      <c r="E109" s="168"/>
      <c r="F109" s="168"/>
      <c r="G109" s="168"/>
      <c r="H109" s="168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">
      <c r="A110" s="17"/>
      <c r="B110" s="17"/>
      <c r="C110" s="111" t="s">
        <v>15</v>
      </c>
      <c r="D110" s="111"/>
      <c r="E110" s="111"/>
      <c r="F110" s="111"/>
      <c r="G110" s="111"/>
      <c r="H110" s="111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">
      <c r="A112" s="85" t="s">
        <v>54</v>
      </c>
      <c r="B112" s="86"/>
      <c r="C112" s="90">
        <f>'Kops a'!C41</f>
        <v>0</v>
      </c>
      <c r="D112" s="50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</sheetData>
  <mergeCells count="22">
    <mergeCell ref="C110:H110"/>
    <mergeCell ref="C4:I4"/>
    <mergeCell ref="F12:K12"/>
    <mergeCell ref="J9:M9"/>
    <mergeCell ref="D8:L8"/>
    <mergeCell ref="A101:K101"/>
    <mergeCell ref="C104:H104"/>
    <mergeCell ref="C105:H105"/>
    <mergeCell ref="C109:H109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4 A14:G14 A15:E100">
    <cfRule type="cellIs" dxfId="49" priority="37" operator="equal">
      <formula>0</formula>
    </cfRule>
  </conditionalFormatting>
  <conditionalFormatting sqref="N9:O9 K14:P14 L101:P101">
    <cfRule type="cellIs" dxfId="48" priority="36" operator="equal">
      <formula>0</formula>
    </cfRule>
  </conditionalFormatting>
  <conditionalFormatting sqref="C2:I2">
    <cfRule type="cellIs" dxfId="47" priority="33" operator="equal">
      <formula>0</formula>
    </cfRule>
  </conditionalFormatting>
  <conditionalFormatting sqref="O10">
    <cfRule type="cellIs" dxfId="46" priority="32" operator="equal">
      <formula>"20__. gada __. _________"</formula>
    </cfRule>
  </conditionalFormatting>
  <conditionalFormatting sqref="A101:K101">
    <cfRule type="containsText" dxfId="45" priority="31" operator="containsText" text="Tiešās izmaksas kopā, t. sk. darba devēja sociālais nodoklis __.__% ">
      <formula>NOT(ISERROR(SEARCH("Tiešās izmaksas kopā, t. sk. darba devēja sociālais nodoklis __.__% ",A101)))</formula>
    </cfRule>
  </conditionalFormatting>
  <conditionalFormatting sqref="C4:I4">
    <cfRule type="cellIs" dxfId="44" priority="25" operator="equal">
      <formula>0</formula>
    </cfRule>
  </conditionalFormatting>
  <conditionalFormatting sqref="D5:L8">
    <cfRule type="cellIs" dxfId="43" priority="21" operator="equal">
      <formula>0</formula>
    </cfRule>
  </conditionalFormatting>
  <conditionalFormatting sqref="C109:H109">
    <cfRule type="cellIs" dxfId="42" priority="14" operator="equal">
      <formula>0</formula>
    </cfRule>
  </conditionalFormatting>
  <conditionalFormatting sqref="C104:H104">
    <cfRule type="cellIs" dxfId="41" priority="13" operator="equal">
      <formula>0</formula>
    </cfRule>
  </conditionalFormatting>
  <conditionalFormatting sqref="P10">
    <cfRule type="cellIs" dxfId="40" priority="17" operator="equal">
      <formula>"20__. gada __. _________"</formula>
    </cfRule>
  </conditionalFormatting>
  <conditionalFormatting sqref="C109:H109 C112 C104:H104">
    <cfRule type="cellIs" dxfId="39" priority="12" operator="equal">
      <formula>0</formula>
    </cfRule>
  </conditionalFormatting>
  <conditionalFormatting sqref="D1">
    <cfRule type="cellIs" dxfId="38" priority="11" operator="equal">
      <formula>0</formula>
    </cfRule>
  </conditionalFormatting>
  <conditionalFormatting sqref="A9">
    <cfRule type="containsText" dxfId="37" priority="1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5:G100 I15:J100">
    <cfRule type="cellIs" dxfId="6" priority="3" operator="equal">
      <formula>0</formula>
    </cfRule>
  </conditionalFormatting>
  <conditionalFormatting sqref="K15:P100 H15:H100">
    <cfRule type="cellIs" dxfId="5" priority="2" operator="equal">
      <formula>0</formula>
    </cfRule>
  </conditionalFormatting>
  <conditionalFormatting sqref="H14">
    <cfRule type="cellIs" dxfId="2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EE428164-089A-404E-98DC-227888EB2467}">
            <xm:f>NOT(ISERROR(SEARCH("Tāme sastādīta ____. gada ___. ______________",A107)))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A107</xm:sqref>
        </x14:conditionalFormatting>
        <x14:conditionalFormatting xmlns:xm="http://schemas.microsoft.com/office/excel/2006/main">
          <x14:cfRule type="containsText" priority="15" operator="containsText" id="{879A8C95-2477-46CB-81ED-05AD5C15D29F}">
            <xm:f>NOT(ISERROR(SEARCH("Sertifikāta Nr. _________________________________",A112)))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/>
  <dimension ref="A1:P89"/>
  <sheetViews>
    <sheetView workbookViewId="0">
      <selection activeCell="D6" sqref="D6:L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f>'Kops a'!A23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52" t="s">
        <v>67</v>
      </c>
      <c r="D2" s="152"/>
      <c r="E2" s="152"/>
      <c r="F2" s="152"/>
      <c r="G2" s="152"/>
      <c r="H2" s="152"/>
      <c r="I2" s="152"/>
      <c r="J2" s="28"/>
    </row>
    <row r="3" spans="1:16" x14ac:dyDescent="0.2">
      <c r="A3" s="29"/>
      <c r="B3" s="29"/>
      <c r="C3" s="115" t="s">
        <v>17</v>
      </c>
      <c r="D3" s="115"/>
      <c r="E3" s="115"/>
      <c r="F3" s="115"/>
      <c r="G3" s="115"/>
      <c r="H3" s="115"/>
      <c r="I3" s="115"/>
      <c r="J3" s="29"/>
    </row>
    <row r="4" spans="1:16" x14ac:dyDescent="0.2">
      <c r="A4" s="29"/>
      <c r="B4" s="29"/>
      <c r="C4" s="153" t="s">
        <v>52</v>
      </c>
      <c r="D4" s="153"/>
      <c r="E4" s="153"/>
      <c r="F4" s="153"/>
      <c r="G4" s="153"/>
      <c r="H4" s="153"/>
      <c r="I4" s="153"/>
      <c r="J4" s="29"/>
    </row>
    <row r="5" spans="1:16" x14ac:dyDescent="0.2">
      <c r="A5" s="23"/>
      <c r="B5" s="23"/>
      <c r="C5" s="26" t="s">
        <v>5</v>
      </c>
      <c r="D5" s="165" t="str">
        <f>'Kops a'!D6</f>
        <v>Daudzdzīvokļu dzīvojamās mājas vienkāršotas fasādes atjaunošana</v>
      </c>
      <c r="E5" s="165"/>
      <c r="F5" s="165"/>
      <c r="G5" s="165"/>
      <c r="H5" s="165"/>
      <c r="I5" s="165"/>
      <c r="J5" s="165"/>
      <c r="K5" s="165"/>
      <c r="L5" s="165"/>
      <c r="M5" s="17"/>
      <c r="N5" s="17"/>
      <c r="O5" s="17"/>
      <c r="P5" s="17"/>
    </row>
    <row r="6" spans="1:16" ht="24.95" customHeight="1" x14ac:dyDescent="0.2">
      <c r="A6" s="23"/>
      <c r="B6" s="23"/>
      <c r="C6" s="26" t="s">
        <v>6</v>
      </c>
      <c r="D6" s="165" t="str">
        <f>'Kops a'!D7</f>
        <v>Daudzdzīvokļu dzīvojamās mājas, Kooperatīva ielā 10, Jelgavā vienkāršotas fasādes atjaunošana</v>
      </c>
      <c r="E6" s="165"/>
      <c r="F6" s="165"/>
      <c r="G6" s="165"/>
      <c r="H6" s="165"/>
      <c r="I6" s="165"/>
      <c r="J6" s="165"/>
      <c r="K6" s="165"/>
      <c r="L6" s="165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5" t="str">
        <f>'Kops a'!D8</f>
        <v>Kooperatīva iela 10, Jelgava</v>
      </c>
      <c r="E7" s="165"/>
      <c r="F7" s="165"/>
      <c r="G7" s="165"/>
      <c r="H7" s="165"/>
      <c r="I7" s="165"/>
      <c r="J7" s="165"/>
      <c r="K7" s="165"/>
      <c r="L7" s="16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5">
        <f>'Kops a'!D9</f>
        <v>0</v>
      </c>
      <c r="E8" s="165"/>
      <c r="F8" s="165"/>
      <c r="G8" s="165"/>
      <c r="H8" s="165"/>
      <c r="I8" s="165"/>
      <c r="J8" s="165"/>
      <c r="K8" s="165"/>
      <c r="L8" s="165"/>
      <c r="M8" s="17"/>
      <c r="N8" s="17"/>
      <c r="O8" s="17"/>
      <c r="P8" s="17"/>
    </row>
    <row r="9" spans="1:16" ht="11.25" customHeight="1" x14ac:dyDescent="0.2">
      <c r="A9" s="151" t="s">
        <v>435</v>
      </c>
      <c r="B9" s="151"/>
      <c r="C9" s="151"/>
      <c r="D9" s="151"/>
      <c r="E9" s="151"/>
      <c r="F9" s="151"/>
      <c r="G9" s="151"/>
      <c r="H9" s="151"/>
      <c r="I9" s="151"/>
      <c r="J9" s="157" t="s">
        <v>39</v>
      </c>
      <c r="K9" s="157"/>
      <c r="L9" s="157"/>
      <c r="M9" s="157"/>
      <c r="N9" s="164">
        <f>P77</f>
        <v>0</v>
      </c>
      <c r="O9" s="164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8"/>
      <c r="P10" s="87" t="str">
        <f>A83</f>
        <v>Tāme sastādīta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27" t="s">
        <v>23</v>
      </c>
      <c r="B12" s="159" t="s">
        <v>40</v>
      </c>
      <c r="C12" s="155" t="s">
        <v>41</v>
      </c>
      <c r="D12" s="162" t="s">
        <v>42</v>
      </c>
      <c r="E12" s="166" t="s">
        <v>43</v>
      </c>
      <c r="F12" s="154" t="s">
        <v>44</v>
      </c>
      <c r="G12" s="155"/>
      <c r="H12" s="155"/>
      <c r="I12" s="155"/>
      <c r="J12" s="155"/>
      <c r="K12" s="156"/>
      <c r="L12" s="154" t="s">
        <v>45</v>
      </c>
      <c r="M12" s="155"/>
      <c r="N12" s="155"/>
      <c r="O12" s="155"/>
      <c r="P12" s="156"/>
    </row>
    <row r="13" spans="1:16" ht="126.75" customHeight="1" thickBot="1" x14ac:dyDescent="0.25">
      <c r="A13" s="158"/>
      <c r="B13" s="160"/>
      <c r="C13" s="161"/>
      <c r="D13" s="163"/>
      <c r="E13" s="16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96">
        <v>1</v>
      </c>
      <c r="B14" s="100"/>
      <c r="C14" s="97" t="s">
        <v>68</v>
      </c>
      <c r="D14" s="24"/>
      <c r="E14" s="65"/>
      <c r="F14" s="66"/>
      <c r="G14" s="63"/>
      <c r="H14" s="47">
        <f>ROUND(F14*G14,2)</f>
        <v>0</v>
      </c>
      <c r="I14" s="63"/>
      <c r="J14" s="63"/>
      <c r="K14" s="48">
        <f t="shared" ref="K14:K76" si="0">SUM(H14:J14)</f>
        <v>0</v>
      </c>
      <c r="L14" s="49">
        <f t="shared" ref="L14:L76" si="1">ROUND(E14*F14,2)</f>
        <v>0</v>
      </c>
      <c r="M14" s="47">
        <f t="shared" ref="M14:M76" si="2">ROUND(H14*E14,2)</f>
        <v>0</v>
      </c>
      <c r="N14" s="47">
        <f t="shared" ref="N14:N76" si="3">ROUND(I14*E14,2)</f>
        <v>0</v>
      </c>
      <c r="O14" s="47">
        <f t="shared" ref="O14:O76" si="4">ROUND(J14*E14,2)</f>
        <v>0</v>
      </c>
      <c r="P14" s="48">
        <f t="shared" ref="P14:P76" si="5">SUM(M14:O14)</f>
        <v>0</v>
      </c>
    </row>
    <row r="15" spans="1:16" x14ac:dyDescent="0.2">
      <c r="A15" s="37">
        <v>1</v>
      </c>
      <c r="B15" s="38"/>
      <c r="C15" s="46" t="s">
        <v>378</v>
      </c>
      <c r="D15" s="24" t="s">
        <v>82</v>
      </c>
      <c r="E15" s="105">
        <v>1</v>
      </c>
      <c r="F15" s="66"/>
      <c r="G15" s="63"/>
      <c r="H15" s="47">
        <f>ROUND(F15*G15,2)</f>
        <v>0</v>
      </c>
      <c r="I15" s="63"/>
      <c r="J15" s="63"/>
      <c r="K15" s="48">
        <f t="shared" si="0"/>
        <v>0</v>
      </c>
      <c r="L15" s="49">
        <f t="shared" si="1"/>
        <v>0</v>
      </c>
      <c r="M15" s="47">
        <f t="shared" si="2"/>
        <v>0</v>
      </c>
      <c r="N15" s="47">
        <f t="shared" si="3"/>
        <v>0</v>
      </c>
      <c r="O15" s="47">
        <f t="shared" si="4"/>
        <v>0</v>
      </c>
      <c r="P15" s="48">
        <f t="shared" si="5"/>
        <v>0</v>
      </c>
    </row>
    <row r="16" spans="1:16" x14ac:dyDescent="0.2">
      <c r="A16" s="96">
        <v>2</v>
      </c>
      <c r="B16" s="100"/>
      <c r="C16" s="97" t="s">
        <v>379</v>
      </c>
      <c r="D16" s="24"/>
      <c r="E16" s="105"/>
      <c r="F16" s="66"/>
      <c r="G16" s="63"/>
      <c r="H16" s="47">
        <f>ROUND(F16*G16,2)</f>
        <v>0</v>
      </c>
      <c r="I16" s="63"/>
      <c r="J16" s="63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ht="22.5" x14ac:dyDescent="0.2">
      <c r="A17" s="37">
        <v>1</v>
      </c>
      <c r="B17" s="38"/>
      <c r="C17" s="46" t="s">
        <v>380</v>
      </c>
      <c r="D17" s="24" t="s">
        <v>103</v>
      </c>
      <c r="E17" s="105">
        <v>349</v>
      </c>
      <c r="F17" s="66"/>
      <c r="G17" s="63"/>
      <c r="H17" s="47">
        <f>ROUND(F17*G17,2)</f>
        <v>0</v>
      </c>
      <c r="I17" s="63"/>
      <c r="J17" s="63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ht="22.5" x14ac:dyDescent="0.2">
      <c r="A18" s="37">
        <v>2</v>
      </c>
      <c r="B18" s="38"/>
      <c r="C18" s="46" t="s">
        <v>381</v>
      </c>
      <c r="D18" s="24" t="s">
        <v>103</v>
      </c>
      <c r="E18" s="105">
        <v>81</v>
      </c>
      <c r="F18" s="66"/>
      <c r="G18" s="63"/>
      <c r="H18" s="47">
        <f>ROUND(F18*G18,2)</f>
        <v>0</v>
      </c>
      <c r="I18" s="63"/>
      <c r="J18" s="63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ht="22.5" x14ac:dyDescent="0.2">
      <c r="A19" s="37">
        <v>3</v>
      </c>
      <c r="B19" s="38"/>
      <c r="C19" s="46" t="s">
        <v>382</v>
      </c>
      <c r="D19" s="24" t="s">
        <v>103</v>
      </c>
      <c r="E19" s="105">
        <v>48</v>
      </c>
      <c r="F19" s="66"/>
      <c r="G19" s="63"/>
      <c r="H19" s="47">
        <f>ROUND(F19*G19,2)</f>
        <v>0</v>
      </c>
      <c r="I19" s="63"/>
      <c r="J19" s="63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ht="22.5" x14ac:dyDescent="0.2">
      <c r="A20" s="37">
        <v>4</v>
      </c>
      <c r="B20" s="38"/>
      <c r="C20" s="46" t="s">
        <v>383</v>
      </c>
      <c r="D20" s="24" t="s">
        <v>103</v>
      </c>
      <c r="E20" s="105">
        <v>4</v>
      </c>
      <c r="F20" s="66"/>
      <c r="G20" s="63"/>
      <c r="H20" s="47">
        <f>ROUND(F20*G20,2)</f>
        <v>0</v>
      </c>
      <c r="I20" s="63"/>
      <c r="J20" s="63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ht="22.5" x14ac:dyDescent="0.2">
      <c r="A21" s="37">
        <v>5</v>
      </c>
      <c r="B21" s="38"/>
      <c r="C21" s="46" t="s">
        <v>384</v>
      </c>
      <c r="D21" s="24" t="s">
        <v>103</v>
      </c>
      <c r="E21" s="105">
        <v>20</v>
      </c>
      <c r="F21" s="66"/>
      <c r="G21" s="63"/>
      <c r="H21" s="47">
        <f>ROUND(F21*G21,2)</f>
        <v>0</v>
      </c>
      <c r="I21" s="63"/>
      <c r="J21" s="63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ht="22.5" x14ac:dyDescent="0.2">
      <c r="A22" s="37">
        <v>6</v>
      </c>
      <c r="B22" s="38"/>
      <c r="C22" s="46" t="s">
        <v>385</v>
      </c>
      <c r="D22" s="24" t="s">
        <v>127</v>
      </c>
      <c r="E22" s="105">
        <v>324</v>
      </c>
      <c r="F22" s="66"/>
      <c r="G22" s="63"/>
      <c r="H22" s="47">
        <f>ROUND(F22*G22,2)</f>
        <v>0</v>
      </c>
      <c r="I22" s="63"/>
      <c r="J22" s="63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22.5" x14ac:dyDescent="0.2">
      <c r="A23" s="37">
        <v>7</v>
      </c>
      <c r="B23" s="38"/>
      <c r="C23" s="46" t="s">
        <v>386</v>
      </c>
      <c r="D23" s="24" t="s">
        <v>127</v>
      </c>
      <c r="E23" s="105">
        <v>9</v>
      </c>
      <c r="F23" s="66"/>
      <c r="G23" s="63"/>
      <c r="H23" s="47">
        <f>ROUND(F23*G23,2)</f>
        <v>0</v>
      </c>
      <c r="I23" s="63"/>
      <c r="J23" s="63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ht="22.5" x14ac:dyDescent="0.2">
      <c r="A24" s="37">
        <v>8</v>
      </c>
      <c r="B24" s="38"/>
      <c r="C24" s="46" t="s">
        <v>387</v>
      </c>
      <c r="D24" s="24" t="s">
        <v>127</v>
      </c>
      <c r="E24" s="105">
        <v>2</v>
      </c>
      <c r="F24" s="66"/>
      <c r="G24" s="63"/>
      <c r="H24" s="47">
        <f>ROUND(F24*G24,2)</f>
        <v>0</v>
      </c>
      <c r="I24" s="63"/>
      <c r="J24" s="63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ht="22.5" x14ac:dyDescent="0.2">
      <c r="A25" s="37">
        <v>9</v>
      </c>
      <c r="B25" s="38"/>
      <c r="C25" s="46" t="s">
        <v>388</v>
      </c>
      <c r="D25" s="24" t="s">
        <v>127</v>
      </c>
      <c r="E25" s="105">
        <v>50</v>
      </c>
      <c r="F25" s="66"/>
      <c r="G25" s="63"/>
      <c r="H25" s="47">
        <f>ROUND(F25*G25,2)</f>
        <v>0</v>
      </c>
      <c r="I25" s="63"/>
      <c r="J25" s="63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ht="22.5" x14ac:dyDescent="0.2">
      <c r="A26" s="37">
        <v>10</v>
      </c>
      <c r="B26" s="38"/>
      <c r="C26" s="46" t="s">
        <v>389</v>
      </c>
      <c r="D26" s="24" t="s">
        <v>127</v>
      </c>
      <c r="E26" s="105">
        <v>10</v>
      </c>
      <c r="F26" s="66"/>
      <c r="G26" s="63"/>
      <c r="H26" s="47">
        <f>ROUND(F26*G26,2)</f>
        <v>0</v>
      </c>
      <c r="I26" s="63"/>
      <c r="J26" s="63"/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ht="22.5" x14ac:dyDescent="0.2">
      <c r="A27" s="37">
        <v>11</v>
      </c>
      <c r="B27" s="38"/>
      <c r="C27" s="46" t="s">
        <v>390</v>
      </c>
      <c r="D27" s="24" t="s">
        <v>127</v>
      </c>
      <c r="E27" s="105">
        <v>10</v>
      </c>
      <c r="F27" s="66"/>
      <c r="G27" s="63"/>
      <c r="H27" s="47">
        <f>ROUND(F27*G27,2)</f>
        <v>0</v>
      </c>
      <c r="I27" s="63"/>
      <c r="J27" s="63"/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ht="22.5" x14ac:dyDescent="0.2">
      <c r="A28" s="37">
        <v>12</v>
      </c>
      <c r="B28" s="38"/>
      <c r="C28" s="46" t="s">
        <v>391</v>
      </c>
      <c r="D28" s="24" t="s">
        <v>127</v>
      </c>
      <c r="E28" s="105">
        <v>6</v>
      </c>
      <c r="F28" s="66"/>
      <c r="G28" s="63"/>
      <c r="H28" s="47">
        <f>ROUND(F28*G28,2)</f>
        <v>0</v>
      </c>
      <c r="I28" s="63"/>
      <c r="J28" s="63"/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ht="22.5" x14ac:dyDescent="0.2">
      <c r="A29" s="37">
        <v>13</v>
      </c>
      <c r="B29" s="38"/>
      <c r="C29" s="46" t="s">
        <v>392</v>
      </c>
      <c r="D29" s="24" t="s">
        <v>127</v>
      </c>
      <c r="E29" s="105">
        <v>4</v>
      </c>
      <c r="F29" s="66"/>
      <c r="G29" s="63"/>
      <c r="H29" s="47">
        <f>ROUND(F29*G29,2)</f>
        <v>0</v>
      </c>
      <c r="I29" s="63"/>
      <c r="J29" s="63"/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ht="22.5" x14ac:dyDescent="0.2">
      <c r="A30" s="37">
        <v>14</v>
      </c>
      <c r="B30" s="38"/>
      <c r="C30" s="46" t="s">
        <v>393</v>
      </c>
      <c r="D30" s="24" t="s">
        <v>127</v>
      </c>
      <c r="E30" s="105">
        <v>2</v>
      </c>
      <c r="F30" s="66"/>
      <c r="G30" s="63"/>
      <c r="H30" s="47">
        <f>ROUND(F30*G30,2)</f>
        <v>0</v>
      </c>
      <c r="I30" s="63"/>
      <c r="J30" s="63"/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ht="22.5" x14ac:dyDescent="0.2">
      <c r="A31" s="37">
        <v>15</v>
      </c>
      <c r="B31" s="38"/>
      <c r="C31" s="46" t="s">
        <v>394</v>
      </c>
      <c r="D31" s="24" t="s">
        <v>127</v>
      </c>
      <c r="E31" s="105">
        <v>2</v>
      </c>
      <c r="F31" s="66"/>
      <c r="G31" s="63"/>
      <c r="H31" s="47">
        <f>ROUND(F31*G31,2)</f>
        <v>0</v>
      </c>
      <c r="I31" s="63"/>
      <c r="J31" s="63"/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ht="22.5" x14ac:dyDescent="0.2">
      <c r="A32" s="37">
        <v>16</v>
      </c>
      <c r="B32" s="38"/>
      <c r="C32" s="46" t="s">
        <v>395</v>
      </c>
      <c r="D32" s="24" t="s">
        <v>127</v>
      </c>
      <c r="E32" s="105">
        <v>2</v>
      </c>
      <c r="F32" s="66"/>
      <c r="G32" s="63"/>
      <c r="H32" s="47">
        <f>ROUND(F32*G32,2)</f>
        <v>0</v>
      </c>
      <c r="I32" s="63"/>
      <c r="J32" s="63"/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ht="22.5" x14ac:dyDescent="0.2">
      <c r="A33" s="37">
        <v>17</v>
      </c>
      <c r="B33" s="38"/>
      <c r="C33" s="46" t="s">
        <v>396</v>
      </c>
      <c r="D33" s="24" t="s">
        <v>127</v>
      </c>
      <c r="E33" s="105">
        <v>4</v>
      </c>
      <c r="F33" s="66"/>
      <c r="G33" s="63"/>
      <c r="H33" s="47">
        <f>ROUND(F33*G33,2)</f>
        <v>0</v>
      </c>
      <c r="I33" s="63"/>
      <c r="J33" s="63"/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ht="22.5" x14ac:dyDescent="0.2">
      <c r="A34" s="37">
        <v>18</v>
      </c>
      <c r="B34" s="38"/>
      <c r="C34" s="46" t="s">
        <v>397</v>
      </c>
      <c r="D34" s="24" t="s">
        <v>127</v>
      </c>
      <c r="E34" s="105">
        <v>14</v>
      </c>
      <c r="F34" s="66"/>
      <c r="G34" s="63"/>
      <c r="H34" s="47">
        <f>ROUND(F34*G34,2)</f>
        <v>0</v>
      </c>
      <c r="I34" s="63"/>
      <c r="J34" s="63"/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ht="22.5" x14ac:dyDescent="0.2">
      <c r="A35" s="37">
        <v>19</v>
      </c>
      <c r="B35" s="38"/>
      <c r="C35" s="46" t="s">
        <v>398</v>
      </c>
      <c r="D35" s="24" t="s">
        <v>127</v>
      </c>
      <c r="E35" s="105">
        <v>4</v>
      </c>
      <c r="F35" s="66"/>
      <c r="G35" s="63"/>
      <c r="H35" s="47">
        <f>ROUND(F35*G35,2)</f>
        <v>0</v>
      </c>
      <c r="I35" s="63"/>
      <c r="J35" s="63"/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ht="22.5" x14ac:dyDescent="0.2">
      <c r="A36" s="37">
        <v>20</v>
      </c>
      <c r="B36" s="38"/>
      <c r="C36" s="46" t="s">
        <v>399</v>
      </c>
      <c r="D36" s="24" t="s">
        <v>127</v>
      </c>
      <c r="E36" s="105">
        <v>6</v>
      </c>
      <c r="F36" s="66"/>
      <c r="G36" s="63"/>
      <c r="H36" s="47">
        <f>ROUND(F36*G36,2)</f>
        <v>0</v>
      </c>
      <c r="I36" s="63"/>
      <c r="J36" s="63"/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ht="22.5" x14ac:dyDescent="0.2">
      <c r="A37" s="37">
        <v>21</v>
      </c>
      <c r="B37" s="38"/>
      <c r="C37" s="46" t="s">
        <v>400</v>
      </c>
      <c r="D37" s="24" t="s">
        <v>127</v>
      </c>
      <c r="E37" s="105">
        <v>10</v>
      </c>
      <c r="F37" s="66"/>
      <c r="G37" s="63"/>
      <c r="H37" s="47">
        <f>ROUND(F37*G37,2)</f>
        <v>0</v>
      </c>
      <c r="I37" s="63"/>
      <c r="J37" s="63"/>
      <c r="K37" s="48">
        <f t="shared" si="0"/>
        <v>0</v>
      </c>
      <c r="L37" s="49">
        <f t="shared" si="1"/>
        <v>0</v>
      </c>
      <c r="M37" s="47">
        <f t="shared" si="2"/>
        <v>0</v>
      </c>
      <c r="N37" s="47">
        <f t="shared" si="3"/>
        <v>0</v>
      </c>
      <c r="O37" s="47">
        <f t="shared" si="4"/>
        <v>0</v>
      </c>
      <c r="P37" s="48">
        <f t="shared" si="5"/>
        <v>0</v>
      </c>
    </row>
    <row r="38" spans="1:16" ht="22.5" x14ac:dyDescent="0.2">
      <c r="A38" s="37">
        <v>22</v>
      </c>
      <c r="B38" s="38"/>
      <c r="C38" s="46" t="s">
        <v>401</v>
      </c>
      <c r="D38" s="24" t="s">
        <v>127</v>
      </c>
      <c r="E38" s="105">
        <v>8</v>
      </c>
      <c r="F38" s="66"/>
      <c r="G38" s="63"/>
      <c r="H38" s="47">
        <f>ROUND(F38*G38,2)</f>
        <v>0</v>
      </c>
      <c r="I38" s="63"/>
      <c r="J38" s="63"/>
      <c r="K38" s="48">
        <f t="shared" si="0"/>
        <v>0</v>
      </c>
      <c r="L38" s="49">
        <f t="shared" si="1"/>
        <v>0</v>
      </c>
      <c r="M38" s="47">
        <f t="shared" si="2"/>
        <v>0</v>
      </c>
      <c r="N38" s="47">
        <f t="shared" si="3"/>
        <v>0</v>
      </c>
      <c r="O38" s="47">
        <f t="shared" si="4"/>
        <v>0</v>
      </c>
      <c r="P38" s="48">
        <f t="shared" si="5"/>
        <v>0</v>
      </c>
    </row>
    <row r="39" spans="1:16" ht="22.5" x14ac:dyDescent="0.2">
      <c r="A39" s="37">
        <v>23</v>
      </c>
      <c r="B39" s="38"/>
      <c r="C39" s="46" t="s">
        <v>402</v>
      </c>
      <c r="D39" s="24" t="s">
        <v>127</v>
      </c>
      <c r="E39" s="105">
        <v>2</v>
      </c>
      <c r="F39" s="66"/>
      <c r="G39" s="63"/>
      <c r="H39" s="47">
        <f>ROUND(F39*G39,2)</f>
        <v>0</v>
      </c>
      <c r="I39" s="63"/>
      <c r="J39" s="63"/>
      <c r="K39" s="48">
        <f t="shared" si="0"/>
        <v>0</v>
      </c>
      <c r="L39" s="49">
        <f t="shared" si="1"/>
        <v>0</v>
      </c>
      <c r="M39" s="47">
        <f t="shared" si="2"/>
        <v>0</v>
      </c>
      <c r="N39" s="47">
        <f t="shared" si="3"/>
        <v>0</v>
      </c>
      <c r="O39" s="47">
        <f t="shared" si="4"/>
        <v>0</v>
      </c>
      <c r="P39" s="48">
        <f t="shared" si="5"/>
        <v>0</v>
      </c>
    </row>
    <row r="40" spans="1:16" ht="22.5" x14ac:dyDescent="0.2">
      <c r="A40" s="37">
        <v>24</v>
      </c>
      <c r="B40" s="38"/>
      <c r="C40" s="46" t="s">
        <v>403</v>
      </c>
      <c r="D40" s="24" t="s">
        <v>127</v>
      </c>
      <c r="E40" s="105">
        <v>4</v>
      </c>
      <c r="F40" s="66"/>
      <c r="G40" s="63"/>
      <c r="H40" s="47">
        <f>ROUND(F40*G40,2)</f>
        <v>0</v>
      </c>
      <c r="I40" s="63"/>
      <c r="J40" s="63"/>
      <c r="K40" s="48">
        <f t="shared" si="0"/>
        <v>0</v>
      </c>
      <c r="L40" s="49">
        <f t="shared" si="1"/>
        <v>0</v>
      </c>
      <c r="M40" s="47">
        <f t="shared" si="2"/>
        <v>0</v>
      </c>
      <c r="N40" s="47">
        <f t="shared" si="3"/>
        <v>0</v>
      </c>
      <c r="O40" s="47">
        <f t="shared" si="4"/>
        <v>0</v>
      </c>
      <c r="P40" s="48">
        <f t="shared" si="5"/>
        <v>0</v>
      </c>
    </row>
    <row r="41" spans="1:16" ht="22.5" x14ac:dyDescent="0.2">
      <c r="A41" s="37">
        <v>25</v>
      </c>
      <c r="B41" s="38"/>
      <c r="C41" s="46" t="s">
        <v>404</v>
      </c>
      <c r="D41" s="24" t="s">
        <v>127</v>
      </c>
      <c r="E41" s="105">
        <v>6</v>
      </c>
      <c r="F41" s="66"/>
      <c r="G41" s="63"/>
      <c r="H41" s="47">
        <f>ROUND(F41*G41,2)</f>
        <v>0</v>
      </c>
      <c r="I41" s="63"/>
      <c r="J41" s="63"/>
      <c r="K41" s="48">
        <f t="shared" si="0"/>
        <v>0</v>
      </c>
      <c r="L41" s="49">
        <f t="shared" si="1"/>
        <v>0</v>
      </c>
      <c r="M41" s="47">
        <f t="shared" si="2"/>
        <v>0</v>
      </c>
      <c r="N41" s="47">
        <f t="shared" si="3"/>
        <v>0</v>
      </c>
      <c r="O41" s="47">
        <f t="shared" si="4"/>
        <v>0</v>
      </c>
      <c r="P41" s="48">
        <f t="shared" si="5"/>
        <v>0</v>
      </c>
    </row>
    <row r="42" spans="1:16" ht="22.5" x14ac:dyDescent="0.2">
      <c r="A42" s="37">
        <v>26</v>
      </c>
      <c r="B42" s="38"/>
      <c r="C42" s="46" t="s">
        <v>405</v>
      </c>
      <c r="D42" s="24" t="s">
        <v>127</v>
      </c>
      <c r="E42" s="105">
        <v>4</v>
      </c>
      <c r="F42" s="66"/>
      <c r="G42" s="63"/>
      <c r="H42" s="47">
        <f>ROUND(F42*G42,2)</f>
        <v>0</v>
      </c>
      <c r="I42" s="63"/>
      <c r="J42" s="63"/>
      <c r="K42" s="48">
        <f t="shared" si="0"/>
        <v>0</v>
      </c>
      <c r="L42" s="49">
        <f t="shared" si="1"/>
        <v>0</v>
      </c>
      <c r="M42" s="47">
        <f t="shared" si="2"/>
        <v>0</v>
      </c>
      <c r="N42" s="47">
        <f t="shared" si="3"/>
        <v>0</v>
      </c>
      <c r="O42" s="47">
        <f t="shared" si="4"/>
        <v>0</v>
      </c>
      <c r="P42" s="48">
        <f t="shared" si="5"/>
        <v>0</v>
      </c>
    </row>
    <row r="43" spans="1:16" ht="22.5" x14ac:dyDescent="0.2">
      <c r="A43" s="37">
        <v>27</v>
      </c>
      <c r="B43" s="38"/>
      <c r="C43" s="46" t="s">
        <v>406</v>
      </c>
      <c r="D43" s="24" t="s">
        <v>127</v>
      </c>
      <c r="E43" s="105">
        <v>4</v>
      </c>
      <c r="F43" s="66"/>
      <c r="G43" s="63"/>
      <c r="H43" s="47">
        <f>ROUND(F43*G43,2)</f>
        <v>0</v>
      </c>
      <c r="I43" s="63"/>
      <c r="J43" s="63"/>
      <c r="K43" s="48">
        <f t="shared" si="0"/>
        <v>0</v>
      </c>
      <c r="L43" s="49">
        <f t="shared" si="1"/>
        <v>0</v>
      </c>
      <c r="M43" s="47">
        <f t="shared" si="2"/>
        <v>0</v>
      </c>
      <c r="N43" s="47">
        <f t="shared" si="3"/>
        <v>0</v>
      </c>
      <c r="O43" s="47">
        <f t="shared" si="4"/>
        <v>0</v>
      </c>
      <c r="P43" s="48">
        <f t="shared" si="5"/>
        <v>0</v>
      </c>
    </row>
    <row r="44" spans="1:16" ht="22.5" x14ac:dyDescent="0.2">
      <c r="A44" s="37">
        <v>28</v>
      </c>
      <c r="B44" s="38"/>
      <c r="C44" s="46" t="s">
        <v>407</v>
      </c>
      <c r="D44" s="24" t="s">
        <v>127</v>
      </c>
      <c r="E44" s="105">
        <v>6</v>
      </c>
      <c r="F44" s="66"/>
      <c r="G44" s="63"/>
      <c r="H44" s="47">
        <f>ROUND(F44*G44,2)</f>
        <v>0</v>
      </c>
      <c r="I44" s="63"/>
      <c r="J44" s="63"/>
      <c r="K44" s="48">
        <f t="shared" si="0"/>
        <v>0</v>
      </c>
      <c r="L44" s="49">
        <f t="shared" si="1"/>
        <v>0</v>
      </c>
      <c r="M44" s="47">
        <f t="shared" si="2"/>
        <v>0</v>
      </c>
      <c r="N44" s="47">
        <f t="shared" si="3"/>
        <v>0</v>
      </c>
      <c r="O44" s="47">
        <f t="shared" si="4"/>
        <v>0</v>
      </c>
      <c r="P44" s="48">
        <f t="shared" si="5"/>
        <v>0</v>
      </c>
    </row>
    <row r="45" spans="1:16" ht="22.5" x14ac:dyDescent="0.2">
      <c r="A45" s="37">
        <v>29</v>
      </c>
      <c r="B45" s="38"/>
      <c r="C45" s="46" t="s">
        <v>408</v>
      </c>
      <c r="D45" s="24" t="s">
        <v>127</v>
      </c>
      <c r="E45" s="105">
        <v>2</v>
      </c>
      <c r="F45" s="66"/>
      <c r="G45" s="63"/>
      <c r="H45" s="47">
        <f>ROUND(F45*G45,2)</f>
        <v>0</v>
      </c>
      <c r="I45" s="63"/>
      <c r="J45" s="63"/>
      <c r="K45" s="48">
        <f t="shared" si="0"/>
        <v>0</v>
      </c>
      <c r="L45" s="49">
        <f t="shared" si="1"/>
        <v>0</v>
      </c>
      <c r="M45" s="47">
        <f t="shared" si="2"/>
        <v>0</v>
      </c>
      <c r="N45" s="47">
        <f t="shared" si="3"/>
        <v>0</v>
      </c>
      <c r="O45" s="47">
        <f t="shared" si="4"/>
        <v>0</v>
      </c>
      <c r="P45" s="48">
        <f t="shared" si="5"/>
        <v>0</v>
      </c>
    </row>
    <row r="46" spans="1:16" x14ac:dyDescent="0.2">
      <c r="A46" s="37">
        <v>30</v>
      </c>
      <c r="B46" s="38"/>
      <c r="C46" s="46" t="s">
        <v>409</v>
      </c>
      <c r="D46" s="24" t="s">
        <v>127</v>
      </c>
      <c r="E46" s="105">
        <v>1</v>
      </c>
      <c r="F46" s="66"/>
      <c r="G46" s="63"/>
      <c r="H46" s="47">
        <f>ROUND(F46*G46,2)</f>
        <v>0</v>
      </c>
      <c r="I46" s="63"/>
      <c r="J46" s="63"/>
      <c r="K46" s="48">
        <f t="shared" si="0"/>
        <v>0</v>
      </c>
      <c r="L46" s="49">
        <f t="shared" si="1"/>
        <v>0</v>
      </c>
      <c r="M46" s="47">
        <f t="shared" si="2"/>
        <v>0</v>
      </c>
      <c r="N46" s="47">
        <f t="shared" si="3"/>
        <v>0</v>
      </c>
      <c r="O46" s="47">
        <f t="shared" si="4"/>
        <v>0</v>
      </c>
      <c r="P46" s="48">
        <f t="shared" si="5"/>
        <v>0</v>
      </c>
    </row>
    <row r="47" spans="1:16" x14ac:dyDescent="0.2">
      <c r="A47" s="37">
        <v>31</v>
      </c>
      <c r="B47" s="38"/>
      <c r="C47" s="46" t="s">
        <v>410</v>
      </c>
      <c r="D47" s="24" t="s">
        <v>127</v>
      </c>
      <c r="E47" s="105">
        <v>1</v>
      </c>
      <c r="F47" s="66"/>
      <c r="G47" s="63"/>
      <c r="H47" s="47">
        <f>ROUND(F47*G47,2)</f>
        <v>0</v>
      </c>
      <c r="I47" s="63"/>
      <c r="J47" s="63"/>
      <c r="K47" s="48">
        <f t="shared" si="0"/>
        <v>0</v>
      </c>
      <c r="L47" s="49">
        <f t="shared" si="1"/>
        <v>0</v>
      </c>
      <c r="M47" s="47">
        <f t="shared" si="2"/>
        <v>0</v>
      </c>
      <c r="N47" s="47">
        <f t="shared" si="3"/>
        <v>0</v>
      </c>
      <c r="O47" s="47">
        <f t="shared" si="4"/>
        <v>0</v>
      </c>
      <c r="P47" s="48">
        <f t="shared" si="5"/>
        <v>0</v>
      </c>
    </row>
    <row r="48" spans="1:16" x14ac:dyDescent="0.2">
      <c r="A48" s="37">
        <v>32</v>
      </c>
      <c r="B48" s="38"/>
      <c r="C48" s="46" t="s">
        <v>411</v>
      </c>
      <c r="D48" s="24" t="s">
        <v>127</v>
      </c>
      <c r="E48" s="105">
        <v>16</v>
      </c>
      <c r="F48" s="66"/>
      <c r="G48" s="63"/>
      <c r="H48" s="47">
        <f>ROUND(F48*G48,2)</f>
        <v>0</v>
      </c>
      <c r="I48" s="63"/>
      <c r="J48" s="63"/>
      <c r="K48" s="48">
        <f t="shared" si="0"/>
        <v>0</v>
      </c>
      <c r="L48" s="49">
        <f t="shared" si="1"/>
        <v>0</v>
      </c>
      <c r="M48" s="47">
        <f t="shared" si="2"/>
        <v>0</v>
      </c>
      <c r="N48" s="47">
        <f t="shared" si="3"/>
        <v>0</v>
      </c>
      <c r="O48" s="47">
        <f t="shared" si="4"/>
        <v>0</v>
      </c>
      <c r="P48" s="48">
        <f t="shared" si="5"/>
        <v>0</v>
      </c>
    </row>
    <row r="49" spans="1:16" x14ac:dyDescent="0.2">
      <c r="A49" s="37">
        <v>33</v>
      </c>
      <c r="B49" s="38"/>
      <c r="C49" s="46" t="s">
        <v>412</v>
      </c>
      <c r="D49" s="24" t="s">
        <v>127</v>
      </c>
      <c r="E49" s="105">
        <v>28</v>
      </c>
      <c r="F49" s="66"/>
      <c r="G49" s="63"/>
      <c r="H49" s="47">
        <f>ROUND(F49*G49,2)</f>
        <v>0</v>
      </c>
      <c r="I49" s="63"/>
      <c r="J49" s="63"/>
      <c r="K49" s="48">
        <f t="shared" si="0"/>
        <v>0</v>
      </c>
      <c r="L49" s="49">
        <f t="shared" si="1"/>
        <v>0</v>
      </c>
      <c r="M49" s="47">
        <f t="shared" si="2"/>
        <v>0</v>
      </c>
      <c r="N49" s="47">
        <f t="shared" si="3"/>
        <v>0</v>
      </c>
      <c r="O49" s="47">
        <f t="shared" si="4"/>
        <v>0</v>
      </c>
      <c r="P49" s="48">
        <f t="shared" si="5"/>
        <v>0</v>
      </c>
    </row>
    <row r="50" spans="1:16" x14ac:dyDescent="0.2">
      <c r="A50" s="37">
        <v>34</v>
      </c>
      <c r="B50" s="38"/>
      <c r="C50" s="46" t="s">
        <v>413</v>
      </c>
      <c r="D50" s="24" t="s">
        <v>127</v>
      </c>
      <c r="E50" s="105">
        <v>10</v>
      </c>
      <c r="F50" s="66"/>
      <c r="G50" s="63"/>
      <c r="H50" s="47">
        <f>ROUND(F50*G50,2)</f>
        <v>0</v>
      </c>
      <c r="I50" s="63"/>
      <c r="J50" s="63"/>
      <c r="K50" s="48">
        <f t="shared" si="0"/>
        <v>0</v>
      </c>
      <c r="L50" s="49">
        <f t="shared" si="1"/>
        <v>0</v>
      </c>
      <c r="M50" s="47">
        <f t="shared" si="2"/>
        <v>0</v>
      </c>
      <c r="N50" s="47">
        <f t="shared" si="3"/>
        <v>0</v>
      </c>
      <c r="O50" s="47">
        <f t="shared" si="4"/>
        <v>0</v>
      </c>
      <c r="P50" s="48">
        <f t="shared" si="5"/>
        <v>0</v>
      </c>
    </row>
    <row r="51" spans="1:16" x14ac:dyDescent="0.2">
      <c r="A51" s="37">
        <v>35</v>
      </c>
      <c r="B51" s="38"/>
      <c r="C51" s="46" t="s">
        <v>414</v>
      </c>
      <c r="D51" s="24" t="s">
        <v>127</v>
      </c>
      <c r="E51" s="105">
        <v>2</v>
      </c>
      <c r="F51" s="66"/>
      <c r="G51" s="63"/>
      <c r="H51" s="47">
        <f>ROUND(F51*G51,2)</f>
        <v>0</v>
      </c>
      <c r="I51" s="63"/>
      <c r="J51" s="63"/>
      <c r="K51" s="48">
        <f t="shared" si="0"/>
        <v>0</v>
      </c>
      <c r="L51" s="49">
        <f t="shared" si="1"/>
        <v>0</v>
      </c>
      <c r="M51" s="47">
        <f t="shared" si="2"/>
        <v>0</v>
      </c>
      <c r="N51" s="47">
        <f t="shared" si="3"/>
        <v>0</v>
      </c>
      <c r="O51" s="47">
        <f t="shared" si="4"/>
        <v>0</v>
      </c>
      <c r="P51" s="48">
        <f t="shared" si="5"/>
        <v>0</v>
      </c>
    </row>
    <row r="52" spans="1:16" x14ac:dyDescent="0.2">
      <c r="A52" s="37">
        <v>36</v>
      </c>
      <c r="B52" s="38"/>
      <c r="C52" s="46" t="s">
        <v>415</v>
      </c>
      <c r="D52" s="24" t="s">
        <v>127</v>
      </c>
      <c r="E52" s="105">
        <v>4</v>
      </c>
      <c r="F52" s="66"/>
      <c r="G52" s="63"/>
      <c r="H52" s="47">
        <f>ROUND(F52*G52,2)</f>
        <v>0</v>
      </c>
      <c r="I52" s="63"/>
      <c r="J52" s="63"/>
      <c r="K52" s="48">
        <f t="shared" si="0"/>
        <v>0</v>
      </c>
      <c r="L52" s="49">
        <f t="shared" si="1"/>
        <v>0</v>
      </c>
      <c r="M52" s="47">
        <f t="shared" si="2"/>
        <v>0</v>
      </c>
      <c r="N52" s="47">
        <f t="shared" si="3"/>
        <v>0</v>
      </c>
      <c r="O52" s="47">
        <f t="shared" si="4"/>
        <v>0</v>
      </c>
      <c r="P52" s="48">
        <f t="shared" si="5"/>
        <v>0</v>
      </c>
    </row>
    <row r="53" spans="1:16" ht="33.75" x14ac:dyDescent="0.2">
      <c r="A53" s="37">
        <v>37</v>
      </c>
      <c r="B53" s="38"/>
      <c r="C53" s="46" t="s">
        <v>416</v>
      </c>
      <c r="D53" s="24" t="s">
        <v>82</v>
      </c>
      <c r="E53" s="105">
        <v>50</v>
      </c>
      <c r="F53" s="66"/>
      <c r="G53" s="63"/>
      <c r="H53" s="47">
        <f>ROUND(F53*G53,2)</f>
        <v>0</v>
      </c>
      <c r="I53" s="63"/>
      <c r="J53" s="63"/>
      <c r="K53" s="48">
        <f t="shared" si="0"/>
        <v>0</v>
      </c>
      <c r="L53" s="49">
        <f t="shared" si="1"/>
        <v>0</v>
      </c>
      <c r="M53" s="47">
        <f t="shared" si="2"/>
        <v>0</v>
      </c>
      <c r="N53" s="47">
        <f t="shared" si="3"/>
        <v>0</v>
      </c>
      <c r="O53" s="47">
        <f t="shared" si="4"/>
        <v>0</v>
      </c>
      <c r="P53" s="48">
        <f t="shared" si="5"/>
        <v>0</v>
      </c>
    </row>
    <row r="54" spans="1:16" ht="33.75" x14ac:dyDescent="0.2">
      <c r="A54" s="37">
        <v>38</v>
      </c>
      <c r="B54" s="38"/>
      <c r="C54" s="46" t="s">
        <v>417</v>
      </c>
      <c r="D54" s="24" t="s">
        <v>82</v>
      </c>
      <c r="E54" s="105">
        <v>2</v>
      </c>
      <c r="F54" s="66"/>
      <c r="G54" s="63"/>
      <c r="H54" s="47">
        <f>ROUND(F54*G54,2)</f>
        <v>0</v>
      </c>
      <c r="I54" s="63"/>
      <c r="J54" s="63"/>
      <c r="K54" s="48">
        <f t="shared" si="0"/>
        <v>0</v>
      </c>
      <c r="L54" s="49">
        <f t="shared" si="1"/>
        <v>0</v>
      </c>
      <c r="M54" s="47">
        <f t="shared" si="2"/>
        <v>0</v>
      </c>
      <c r="N54" s="47">
        <f t="shared" si="3"/>
        <v>0</v>
      </c>
      <c r="O54" s="47">
        <f t="shared" si="4"/>
        <v>0</v>
      </c>
      <c r="P54" s="48">
        <f t="shared" si="5"/>
        <v>0</v>
      </c>
    </row>
    <row r="55" spans="1:16" ht="22.5" x14ac:dyDescent="0.2">
      <c r="A55" s="37">
        <v>39</v>
      </c>
      <c r="B55" s="38"/>
      <c r="C55" s="46" t="s">
        <v>418</v>
      </c>
      <c r="D55" s="24" t="s">
        <v>127</v>
      </c>
      <c r="E55" s="105">
        <v>52</v>
      </c>
      <c r="F55" s="66"/>
      <c r="G55" s="63"/>
      <c r="H55" s="47">
        <f>ROUND(F55*G55,2)</f>
        <v>0</v>
      </c>
      <c r="I55" s="63"/>
      <c r="J55" s="63"/>
      <c r="K55" s="48">
        <f t="shared" si="0"/>
        <v>0</v>
      </c>
      <c r="L55" s="49">
        <f t="shared" si="1"/>
        <v>0</v>
      </c>
      <c r="M55" s="47">
        <f t="shared" si="2"/>
        <v>0</v>
      </c>
      <c r="N55" s="47">
        <f t="shared" si="3"/>
        <v>0</v>
      </c>
      <c r="O55" s="47">
        <f t="shared" si="4"/>
        <v>0</v>
      </c>
      <c r="P55" s="48">
        <f t="shared" si="5"/>
        <v>0</v>
      </c>
    </row>
    <row r="56" spans="1:16" ht="33.75" x14ac:dyDescent="0.2">
      <c r="A56" s="37">
        <v>40</v>
      </c>
      <c r="B56" s="38"/>
      <c r="C56" s="46" t="s">
        <v>419</v>
      </c>
      <c r="D56" s="24" t="s">
        <v>103</v>
      </c>
      <c r="E56" s="105">
        <v>130</v>
      </c>
      <c r="F56" s="66"/>
      <c r="G56" s="63"/>
      <c r="H56" s="47">
        <f>ROUND(F56*G56,2)</f>
        <v>0</v>
      </c>
      <c r="I56" s="63"/>
      <c r="J56" s="63"/>
      <c r="K56" s="48">
        <f t="shared" si="0"/>
        <v>0</v>
      </c>
      <c r="L56" s="49">
        <f t="shared" si="1"/>
        <v>0</v>
      </c>
      <c r="M56" s="47">
        <f t="shared" si="2"/>
        <v>0</v>
      </c>
      <c r="N56" s="47">
        <f t="shared" si="3"/>
        <v>0</v>
      </c>
      <c r="O56" s="47">
        <f t="shared" si="4"/>
        <v>0</v>
      </c>
      <c r="P56" s="48">
        <f t="shared" si="5"/>
        <v>0</v>
      </c>
    </row>
    <row r="57" spans="1:16" ht="33.75" x14ac:dyDescent="0.2">
      <c r="A57" s="37">
        <v>41</v>
      </c>
      <c r="B57" s="38"/>
      <c r="C57" s="46" t="s">
        <v>420</v>
      </c>
      <c r="D57" s="24" t="s">
        <v>103</v>
      </c>
      <c r="E57" s="105">
        <v>48</v>
      </c>
      <c r="F57" s="66"/>
      <c r="G57" s="63"/>
      <c r="H57" s="47">
        <f>ROUND(F57*G57,2)</f>
        <v>0</v>
      </c>
      <c r="I57" s="63"/>
      <c r="J57" s="63"/>
      <c r="K57" s="48">
        <f t="shared" si="0"/>
        <v>0</v>
      </c>
      <c r="L57" s="49">
        <f t="shared" si="1"/>
        <v>0</v>
      </c>
      <c r="M57" s="47">
        <f t="shared" si="2"/>
        <v>0</v>
      </c>
      <c r="N57" s="47">
        <f t="shared" si="3"/>
        <v>0</v>
      </c>
      <c r="O57" s="47">
        <f t="shared" si="4"/>
        <v>0</v>
      </c>
      <c r="P57" s="48">
        <f t="shared" si="5"/>
        <v>0</v>
      </c>
    </row>
    <row r="58" spans="1:16" ht="33.75" x14ac:dyDescent="0.2">
      <c r="A58" s="37">
        <v>42</v>
      </c>
      <c r="B58" s="38"/>
      <c r="C58" s="46" t="s">
        <v>421</v>
      </c>
      <c r="D58" s="24" t="s">
        <v>103</v>
      </c>
      <c r="E58" s="105">
        <v>4</v>
      </c>
      <c r="F58" s="66"/>
      <c r="G58" s="63"/>
      <c r="H58" s="47">
        <f>ROUND(F58*G58,2)</f>
        <v>0</v>
      </c>
      <c r="I58" s="63"/>
      <c r="J58" s="63"/>
      <c r="K58" s="48">
        <f t="shared" si="0"/>
        <v>0</v>
      </c>
      <c r="L58" s="49">
        <f t="shared" si="1"/>
        <v>0</v>
      </c>
      <c r="M58" s="47">
        <f t="shared" si="2"/>
        <v>0</v>
      </c>
      <c r="N58" s="47">
        <f t="shared" si="3"/>
        <v>0</v>
      </c>
      <c r="O58" s="47">
        <f t="shared" si="4"/>
        <v>0</v>
      </c>
      <c r="P58" s="48">
        <f t="shared" si="5"/>
        <v>0</v>
      </c>
    </row>
    <row r="59" spans="1:16" ht="33.75" x14ac:dyDescent="0.2">
      <c r="A59" s="37">
        <v>43</v>
      </c>
      <c r="B59" s="38"/>
      <c r="C59" s="46" t="s">
        <v>422</v>
      </c>
      <c r="D59" s="24" t="s">
        <v>103</v>
      </c>
      <c r="E59" s="105">
        <v>20</v>
      </c>
      <c r="F59" s="66"/>
      <c r="G59" s="63"/>
      <c r="H59" s="47">
        <f>ROUND(F59*G59,2)</f>
        <v>0</v>
      </c>
      <c r="I59" s="63"/>
      <c r="J59" s="63"/>
      <c r="K59" s="48">
        <f t="shared" si="0"/>
        <v>0</v>
      </c>
      <c r="L59" s="49">
        <f t="shared" si="1"/>
        <v>0</v>
      </c>
      <c r="M59" s="47">
        <f t="shared" si="2"/>
        <v>0</v>
      </c>
      <c r="N59" s="47">
        <f t="shared" si="3"/>
        <v>0</v>
      </c>
      <c r="O59" s="47">
        <f t="shared" si="4"/>
        <v>0</v>
      </c>
      <c r="P59" s="48">
        <f t="shared" si="5"/>
        <v>0</v>
      </c>
    </row>
    <row r="60" spans="1:16" x14ac:dyDescent="0.2">
      <c r="A60" s="37">
        <v>44</v>
      </c>
      <c r="B60" s="38"/>
      <c r="C60" s="46" t="s">
        <v>423</v>
      </c>
      <c r="D60" s="24" t="s">
        <v>82</v>
      </c>
      <c r="E60" s="105">
        <v>1</v>
      </c>
      <c r="F60" s="66"/>
      <c r="G60" s="63"/>
      <c r="H60" s="47">
        <f>ROUND(F60*G60,2)</f>
        <v>0</v>
      </c>
      <c r="I60" s="63"/>
      <c r="J60" s="63"/>
      <c r="K60" s="48">
        <f t="shared" si="0"/>
        <v>0</v>
      </c>
      <c r="L60" s="49">
        <f t="shared" si="1"/>
        <v>0</v>
      </c>
      <c r="M60" s="47">
        <f t="shared" si="2"/>
        <v>0</v>
      </c>
      <c r="N60" s="47">
        <f t="shared" si="3"/>
        <v>0</v>
      </c>
      <c r="O60" s="47">
        <f t="shared" si="4"/>
        <v>0</v>
      </c>
      <c r="P60" s="48">
        <f t="shared" si="5"/>
        <v>0</v>
      </c>
    </row>
    <row r="61" spans="1:16" x14ac:dyDescent="0.2">
      <c r="A61" s="37">
        <v>45</v>
      </c>
      <c r="B61" s="38"/>
      <c r="C61" s="46" t="s">
        <v>424</v>
      </c>
      <c r="D61" s="24" t="s">
        <v>82</v>
      </c>
      <c r="E61" s="105">
        <v>1</v>
      </c>
      <c r="F61" s="66"/>
      <c r="G61" s="63"/>
      <c r="H61" s="47">
        <f>ROUND(F61*G61,2)</f>
        <v>0</v>
      </c>
      <c r="I61" s="63"/>
      <c r="J61" s="63"/>
      <c r="K61" s="48">
        <f t="shared" si="0"/>
        <v>0</v>
      </c>
      <c r="L61" s="49">
        <f t="shared" si="1"/>
        <v>0</v>
      </c>
      <c r="M61" s="47">
        <f t="shared" si="2"/>
        <v>0</v>
      </c>
      <c r="N61" s="47">
        <f t="shared" si="3"/>
        <v>0</v>
      </c>
      <c r="O61" s="47">
        <f t="shared" si="4"/>
        <v>0</v>
      </c>
      <c r="P61" s="48">
        <f t="shared" si="5"/>
        <v>0</v>
      </c>
    </row>
    <row r="62" spans="1:16" x14ac:dyDescent="0.2">
      <c r="A62" s="37">
        <v>46</v>
      </c>
      <c r="B62" s="38"/>
      <c r="C62" s="46" t="s">
        <v>354</v>
      </c>
      <c r="D62" s="24" t="s">
        <v>82</v>
      </c>
      <c r="E62" s="105">
        <v>1</v>
      </c>
      <c r="F62" s="66"/>
      <c r="G62" s="63"/>
      <c r="H62" s="47">
        <f>ROUND(F62*G62,2)</f>
        <v>0</v>
      </c>
      <c r="I62" s="63"/>
      <c r="J62" s="63"/>
      <c r="K62" s="48">
        <f t="shared" si="0"/>
        <v>0</v>
      </c>
      <c r="L62" s="49">
        <f t="shared" si="1"/>
        <v>0</v>
      </c>
      <c r="M62" s="47">
        <f t="shared" si="2"/>
        <v>0</v>
      </c>
      <c r="N62" s="47">
        <f t="shared" si="3"/>
        <v>0</v>
      </c>
      <c r="O62" s="47">
        <f t="shared" si="4"/>
        <v>0</v>
      </c>
      <c r="P62" s="48">
        <f t="shared" si="5"/>
        <v>0</v>
      </c>
    </row>
    <row r="63" spans="1:16" x14ac:dyDescent="0.2">
      <c r="A63" s="37">
        <v>47</v>
      </c>
      <c r="B63" s="38"/>
      <c r="C63" s="46" t="s">
        <v>355</v>
      </c>
      <c r="D63" s="24" t="s">
        <v>82</v>
      </c>
      <c r="E63" s="105">
        <v>1</v>
      </c>
      <c r="F63" s="66"/>
      <c r="G63" s="63"/>
      <c r="H63" s="47">
        <f>ROUND(F63*G63,2)</f>
        <v>0</v>
      </c>
      <c r="I63" s="63"/>
      <c r="J63" s="63"/>
      <c r="K63" s="48">
        <f t="shared" si="0"/>
        <v>0</v>
      </c>
      <c r="L63" s="49">
        <f t="shared" si="1"/>
        <v>0</v>
      </c>
      <c r="M63" s="47">
        <f t="shared" si="2"/>
        <v>0</v>
      </c>
      <c r="N63" s="47">
        <f t="shared" si="3"/>
        <v>0</v>
      </c>
      <c r="O63" s="47">
        <f t="shared" si="4"/>
        <v>0</v>
      </c>
      <c r="P63" s="48">
        <f t="shared" si="5"/>
        <v>0</v>
      </c>
    </row>
    <row r="64" spans="1:16" x14ac:dyDescent="0.2">
      <c r="A64" s="37">
        <v>48</v>
      </c>
      <c r="B64" s="38"/>
      <c r="C64" s="46" t="s">
        <v>356</v>
      </c>
      <c r="D64" s="24" t="s">
        <v>82</v>
      </c>
      <c r="E64" s="105">
        <v>1</v>
      </c>
      <c r="F64" s="66"/>
      <c r="G64" s="63"/>
      <c r="H64" s="47">
        <f>ROUND(F64*G64,2)</f>
        <v>0</v>
      </c>
      <c r="I64" s="63"/>
      <c r="J64" s="63"/>
      <c r="K64" s="48">
        <f t="shared" si="0"/>
        <v>0</v>
      </c>
      <c r="L64" s="49">
        <f t="shared" si="1"/>
        <v>0</v>
      </c>
      <c r="M64" s="47">
        <f t="shared" si="2"/>
        <v>0</v>
      </c>
      <c r="N64" s="47">
        <f t="shared" si="3"/>
        <v>0</v>
      </c>
      <c r="O64" s="47">
        <f t="shared" si="4"/>
        <v>0</v>
      </c>
      <c r="P64" s="48">
        <f t="shared" si="5"/>
        <v>0</v>
      </c>
    </row>
    <row r="65" spans="1:16" x14ac:dyDescent="0.2">
      <c r="A65" s="37">
        <v>49</v>
      </c>
      <c r="B65" s="38"/>
      <c r="C65" s="46" t="s">
        <v>425</v>
      </c>
      <c r="D65" s="24" t="s">
        <v>82</v>
      </c>
      <c r="E65" s="105">
        <v>1</v>
      </c>
      <c r="F65" s="66"/>
      <c r="G65" s="63"/>
      <c r="H65" s="47">
        <f>ROUND(F65*G65,2)</f>
        <v>0</v>
      </c>
      <c r="I65" s="63"/>
      <c r="J65" s="63"/>
      <c r="K65" s="48">
        <f t="shared" si="0"/>
        <v>0</v>
      </c>
      <c r="L65" s="49">
        <f t="shared" si="1"/>
        <v>0</v>
      </c>
      <c r="M65" s="47">
        <f t="shared" si="2"/>
        <v>0</v>
      </c>
      <c r="N65" s="47">
        <f t="shared" si="3"/>
        <v>0</v>
      </c>
      <c r="O65" s="47">
        <f t="shared" si="4"/>
        <v>0</v>
      </c>
      <c r="P65" s="48">
        <f t="shared" si="5"/>
        <v>0</v>
      </c>
    </row>
    <row r="66" spans="1:16" x14ac:dyDescent="0.2">
      <c r="A66" s="37">
        <v>50</v>
      </c>
      <c r="B66" s="38"/>
      <c r="C66" s="46" t="s">
        <v>357</v>
      </c>
      <c r="D66" s="24" t="s">
        <v>82</v>
      </c>
      <c r="E66" s="105">
        <v>1</v>
      </c>
      <c r="F66" s="66"/>
      <c r="G66" s="63"/>
      <c r="H66" s="47">
        <f>ROUND(F66*G66,2)</f>
        <v>0</v>
      </c>
      <c r="I66" s="63"/>
      <c r="J66" s="63"/>
      <c r="K66" s="48">
        <f t="shared" si="0"/>
        <v>0</v>
      </c>
      <c r="L66" s="49">
        <f t="shared" si="1"/>
        <v>0</v>
      </c>
      <c r="M66" s="47">
        <f t="shared" si="2"/>
        <v>0</v>
      </c>
      <c r="N66" s="47">
        <f t="shared" si="3"/>
        <v>0</v>
      </c>
      <c r="O66" s="47">
        <f t="shared" si="4"/>
        <v>0</v>
      </c>
      <c r="P66" s="48">
        <f t="shared" si="5"/>
        <v>0</v>
      </c>
    </row>
    <row r="67" spans="1:16" ht="33.75" x14ac:dyDescent="0.2">
      <c r="A67" s="37">
        <v>51</v>
      </c>
      <c r="B67" s="38"/>
      <c r="C67" s="46" t="s">
        <v>426</v>
      </c>
      <c r="D67" s="24" t="s">
        <v>82</v>
      </c>
      <c r="E67" s="105">
        <v>1</v>
      </c>
      <c r="F67" s="66"/>
      <c r="G67" s="63"/>
      <c r="H67" s="47">
        <f>ROUND(F67*G67,2)</f>
        <v>0</v>
      </c>
      <c r="I67" s="63"/>
      <c r="J67" s="63"/>
      <c r="K67" s="48">
        <f t="shared" si="0"/>
        <v>0</v>
      </c>
      <c r="L67" s="49">
        <f t="shared" si="1"/>
        <v>0</v>
      </c>
      <c r="M67" s="47">
        <f t="shared" si="2"/>
        <v>0</v>
      </c>
      <c r="N67" s="47">
        <f t="shared" si="3"/>
        <v>0</v>
      </c>
      <c r="O67" s="47">
        <f t="shared" si="4"/>
        <v>0</v>
      </c>
      <c r="P67" s="48">
        <f t="shared" si="5"/>
        <v>0</v>
      </c>
    </row>
    <row r="68" spans="1:16" ht="22.5" x14ac:dyDescent="0.2">
      <c r="A68" s="37">
        <v>52</v>
      </c>
      <c r="B68" s="38"/>
      <c r="C68" s="46" t="s">
        <v>427</v>
      </c>
      <c r="D68" s="24" t="s">
        <v>82</v>
      </c>
      <c r="E68" s="105">
        <v>52</v>
      </c>
      <c r="F68" s="66"/>
      <c r="G68" s="63"/>
      <c r="H68" s="47">
        <f>ROUND(F68*G68,2)</f>
        <v>0</v>
      </c>
      <c r="I68" s="63"/>
      <c r="J68" s="63"/>
      <c r="K68" s="48">
        <f t="shared" si="0"/>
        <v>0</v>
      </c>
      <c r="L68" s="49">
        <f t="shared" si="1"/>
        <v>0</v>
      </c>
      <c r="M68" s="47">
        <f t="shared" si="2"/>
        <v>0</v>
      </c>
      <c r="N68" s="47">
        <f t="shared" si="3"/>
        <v>0</v>
      </c>
      <c r="O68" s="47">
        <f t="shared" si="4"/>
        <v>0</v>
      </c>
      <c r="P68" s="48">
        <f t="shared" si="5"/>
        <v>0</v>
      </c>
    </row>
    <row r="69" spans="1:16" ht="22.5" x14ac:dyDescent="0.2">
      <c r="A69" s="37">
        <v>53</v>
      </c>
      <c r="B69" s="38"/>
      <c r="C69" s="46" t="s">
        <v>428</v>
      </c>
      <c r="D69" s="24" t="s">
        <v>82</v>
      </c>
      <c r="E69" s="105">
        <v>50</v>
      </c>
      <c r="F69" s="66"/>
      <c r="G69" s="63"/>
      <c r="H69" s="47">
        <f>ROUND(F69*G69,2)</f>
        <v>0</v>
      </c>
      <c r="I69" s="63"/>
      <c r="J69" s="63"/>
      <c r="K69" s="48">
        <f t="shared" si="0"/>
        <v>0</v>
      </c>
      <c r="L69" s="49">
        <f t="shared" si="1"/>
        <v>0</v>
      </c>
      <c r="M69" s="47">
        <f t="shared" si="2"/>
        <v>0</v>
      </c>
      <c r="N69" s="47">
        <f t="shared" si="3"/>
        <v>0</v>
      </c>
      <c r="O69" s="47">
        <f t="shared" si="4"/>
        <v>0</v>
      </c>
      <c r="P69" s="48">
        <f t="shared" si="5"/>
        <v>0</v>
      </c>
    </row>
    <row r="70" spans="1:16" x14ac:dyDescent="0.2">
      <c r="A70" s="37">
        <v>54</v>
      </c>
      <c r="B70" s="38"/>
      <c r="C70" s="46" t="s">
        <v>429</v>
      </c>
      <c r="D70" s="24" t="s">
        <v>82</v>
      </c>
      <c r="E70" s="105">
        <v>1</v>
      </c>
      <c r="F70" s="66"/>
      <c r="G70" s="63"/>
      <c r="H70" s="47">
        <f>ROUND(F70*G70,2)</f>
        <v>0</v>
      </c>
      <c r="I70" s="63"/>
      <c r="J70" s="63"/>
      <c r="K70" s="48">
        <f t="shared" si="0"/>
        <v>0</v>
      </c>
      <c r="L70" s="49">
        <f t="shared" si="1"/>
        <v>0</v>
      </c>
      <c r="M70" s="47">
        <f t="shared" si="2"/>
        <v>0</v>
      </c>
      <c r="N70" s="47">
        <f t="shared" si="3"/>
        <v>0</v>
      </c>
      <c r="O70" s="47">
        <f t="shared" si="4"/>
        <v>0</v>
      </c>
      <c r="P70" s="48">
        <f t="shared" si="5"/>
        <v>0</v>
      </c>
    </row>
    <row r="71" spans="1:16" x14ac:dyDescent="0.2">
      <c r="A71" s="37">
        <v>55</v>
      </c>
      <c r="B71" s="38"/>
      <c r="C71" s="46" t="s">
        <v>430</v>
      </c>
      <c r="D71" s="24" t="s">
        <v>82</v>
      </c>
      <c r="E71" s="105">
        <v>1</v>
      </c>
      <c r="F71" s="66"/>
      <c r="G71" s="63"/>
      <c r="H71" s="47">
        <f>ROUND(F71*G71,2)</f>
        <v>0</v>
      </c>
      <c r="I71" s="63"/>
      <c r="J71" s="63"/>
      <c r="K71" s="48">
        <f t="shared" si="0"/>
        <v>0</v>
      </c>
      <c r="L71" s="49">
        <f t="shared" si="1"/>
        <v>0</v>
      </c>
      <c r="M71" s="47">
        <f t="shared" si="2"/>
        <v>0</v>
      </c>
      <c r="N71" s="47">
        <f t="shared" si="3"/>
        <v>0</v>
      </c>
      <c r="O71" s="47">
        <f t="shared" si="4"/>
        <v>0</v>
      </c>
      <c r="P71" s="48">
        <f t="shared" si="5"/>
        <v>0</v>
      </c>
    </row>
    <row r="72" spans="1:16" ht="33.75" x14ac:dyDescent="0.2">
      <c r="A72" s="37">
        <v>56</v>
      </c>
      <c r="B72" s="38"/>
      <c r="C72" s="46" t="s">
        <v>431</v>
      </c>
      <c r="D72" s="24" t="s">
        <v>127</v>
      </c>
      <c r="E72" s="105">
        <v>33</v>
      </c>
      <c r="F72" s="66"/>
      <c r="G72" s="63"/>
      <c r="H72" s="47">
        <f>ROUND(F72*G72,2)</f>
        <v>0</v>
      </c>
      <c r="I72" s="63"/>
      <c r="J72" s="63"/>
      <c r="K72" s="48">
        <f t="shared" si="0"/>
        <v>0</v>
      </c>
      <c r="L72" s="49">
        <f t="shared" si="1"/>
        <v>0</v>
      </c>
      <c r="M72" s="47">
        <f t="shared" si="2"/>
        <v>0</v>
      </c>
      <c r="N72" s="47">
        <f t="shared" si="3"/>
        <v>0</v>
      </c>
      <c r="O72" s="47">
        <f t="shared" si="4"/>
        <v>0</v>
      </c>
      <c r="P72" s="48">
        <f t="shared" si="5"/>
        <v>0</v>
      </c>
    </row>
    <row r="73" spans="1:16" x14ac:dyDescent="0.2">
      <c r="A73" s="37">
        <v>57</v>
      </c>
      <c r="B73" s="38"/>
      <c r="C73" s="46" t="s">
        <v>432</v>
      </c>
      <c r="D73" s="24" t="s">
        <v>363</v>
      </c>
      <c r="E73" s="105">
        <v>1</v>
      </c>
      <c r="F73" s="66"/>
      <c r="G73" s="63"/>
      <c r="H73" s="47">
        <f>ROUND(F73*G73,2)</f>
        <v>0</v>
      </c>
      <c r="I73" s="63"/>
      <c r="J73" s="63"/>
      <c r="K73" s="48">
        <f t="shared" si="0"/>
        <v>0</v>
      </c>
      <c r="L73" s="49">
        <f t="shared" si="1"/>
        <v>0</v>
      </c>
      <c r="M73" s="47">
        <f t="shared" si="2"/>
        <v>0</v>
      </c>
      <c r="N73" s="47">
        <f t="shared" si="3"/>
        <v>0</v>
      </c>
      <c r="O73" s="47">
        <f t="shared" si="4"/>
        <v>0</v>
      </c>
      <c r="P73" s="48">
        <f t="shared" si="5"/>
        <v>0</v>
      </c>
    </row>
    <row r="74" spans="1:16" x14ac:dyDescent="0.2">
      <c r="A74" s="37">
        <v>58</v>
      </c>
      <c r="B74" s="38"/>
      <c r="C74" s="46" t="s">
        <v>433</v>
      </c>
      <c r="D74" s="24" t="s">
        <v>363</v>
      </c>
      <c r="E74" s="105">
        <v>1</v>
      </c>
      <c r="F74" s="66"/>
      <c r="G74" s="63"/>
      <c r="H74" s="47">
        <f>ROUND(F74*G74,2)</f>
        <v>0</v>
      </c>
      <c r="I74" s="63"/>
      <c r="J74" s="63"/>
      <c r="K74" s="48">
        <f t="shared" si="0"/>
        <v>0</v>
      </c>
      <c r="L74" s="49">
        <f t="shared" si="1"/>
        <v>0</v>
      </c>
      <c r="M74" s="47">
        <f t="shared" si="2"/>
        <v>0</v>
      </c>
      <c r="N74" s="47">
        <f t="shared" si="3"/>
        <v>0</v>
      </c>
      <c r="O74" s="47">
        <f t="shared" si="4"/>
        <v>0</v>
      </c>
      <c r="P74" s="48">
        <f t="shared" si="5"/>
        <v>0</v>
      </c>
    </row>
    <row r="75" spans="1:16" x14ac:dyDescent="0.2">
      <c r="A75" s="96">
        <v>3</v>
      </c>
      <c r="B75" s="100"/>
      <c r="C75" s="97" t="s">
        <v>167</v>
      </c>
      <c r="D75" s="24"/>
      <c r="E75" s="105"/>
      <c r="F75" s="66"/>
      <c r="G75" s="63"/>
      <c r="H75" s="47">
        <f>ROUND(F75*G75,2)</f>
        <v>0</v>
      </c>
      <c r="I75" s="63"/>
      <c r="J75" s="63"/>
      <c r="K75" s="48">
        <f t="shared" si="0"/>
        <v>0</v>
      </c>
      <c r="L75" s="49">
        <f t="shared" si="1"/>
        <v>0</v>
      </c>
      <c r="M75" s="47">
        <f t="shared" si="2"/>
        <v>0</v>
      </c>
      <c r="N75" s="47">
        <f t="shared" si="3"/>
        <v>0</v>
      </c>
      <c r="O75" s="47">
        <f t="shared" si="4"/>
        <v>0</v>
      </c>
      <c r="P75" s="48">
        <f t="shared" si="5"/>
        <v>0</v>
      </c>
    </row>
    <row r="76" spans="1:16" ht="12" thickBot="1" x14ac:dyDescent="0.25">
      <c r="A76" s="37">
        <v>1</v>
      </c>
      <c r="B76" s="38"/>
      <c r="C76" s="46" t="s">
        <v>367</v>
      </c>
      <c r="D76" s="24" t="s">
        <v>82</v>
      </c>
      <c r="E76" s="105">
        <v>1</v>
      </c>
      <c r="F76" s="66"/>
      <c r="G76" s="63"/>
      <c r="H76" s="47">
        <f>ROUND(F76*G76,2)</f>
        <v>0</v>
      </c>
      <c r="I76" s="63"/>
      <c r="J76" s="63"/>
      <c r="K76" s="48">
        <f t="shared" si="0"/>
        <v>0</v>
      </c>
      <c r="L76" s="49">
        <f t="shared" si="1"/>
        <v>0</v>
      </c>
      <c r="M76" s="47">
        <f t="shared" si="2"/>
        <v>0</v>
      </c>
      <c r="N76" s="47">
        <f t="shared" si="3"/>
        <v>0</v>
      </c>
      <c r="O76" s="47">
        <f t="shared" si="4"/>
        <v>0</v>
      </c>
      <c r="P76" s="48">
        <f t="shared" si="5"/>
        <v>0</v>
      </c>
    </row>
    <row r="77" spans="1:16" ht="12" thickBot="1" x14ac:dyDescent="0.25">
      <c r="A77" s="169" t="s">
        <v>120</v>
      </c>
      <c r="B77" s="170"/>
      <c r="C77" s="170"/>
      <c r="D77" s="170"/>
      <c r="E77" s="170"/>
      <c r="F77" s="170"/>
      <c r="G77" s="170"/>
      <c r="H77" s="170"/>
      <c r="I77" s="170"/>
      <c r="J77" s="170"/>
      <c r="K77" s="171"/>
      <c r="L77" s="67">
        <f>SUM(L14:L76)</f>
        <v>0</v>
      </c>
      <c r="M77" s="68">
        <f>SUM(M14:M76)</f>
        <v>0</v>
      </c>
      <c r="N77" s="68">
        <f>SUM(N14:N76)</f>
        <v>0</v>
      </c>
      <c r="O77" s="68">
        <f>SUM(O14:O76)</f>
        <v>0</v>
      </c>
      <c r="P77" s="69">
        <f>SUM(P14:P76)</f>
        <v>0</v>
      </c>
    </row>
    <row r="78" spans="1:16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1" t="s">
        <v>14</v>
      </c>
      <c r="B80" s="17"/>
      <c r="C80" s="168">
        <f>'Kops a'!C33:H33</f>
        <v>0</v>
      </c>
      <c r="D80" s="168"/>
      <c r="E80" s="168"/>
      <c r="F80" s="168"/>
      <c r="G80" s="168"/>
      <c r="H80" s="168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17"/>
      <c r="B81" s="17"/>
      <c r="C81" s="111" t="s">
        <v>15</v>
      </c>
      <c r="D81" s="111"/>
      <c r="E81" s="111"/>
      <c r="F81" s="111"/>
      <c r="G81" s="111"/>
      <c r="H81" s="111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85" t="str">
        <f>'Kops a'!A36</f>
        <v>Tāme sastādīta</v>
      </c>
      <c r="B83" s="86"/>
      <c r="C83" s="86"/>
      <c r="D83" s="86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1" t="s">
        <v>37</v>
      </c>
      <c r="B85" s="17"/>
      <c r="C85" s="168">
        <f>'Kops a'!C38:H38</f>
        <v>0</v>
      </c>
      <c r="D85" s="168"/>
      <c r="E85" s="168"/>
      <c r="F85" s="168"/>
      <c r="G85" s="168"/>
      <c r="H85" s="168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17"/>
      <c r="B86" s="17"/>
      <c r="C86" s="111" t="s">
        <v>15</v>
      </c>
      <c r="D86" s="111"/>
      <c r="E86" s="111"/>
      <c r="F86" s="111"/>
      <c r="G86" s="111"/>
      <c r="H86" s="111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2">
      <c r="A88" s="85" t="s">
        <v>54</v>
      </c>
      <c r="B88" s="86"/>
      <c r="C88" s="90">
        <f>'Kops a'!C41</f>
        <v>0</v>
      </c>
      <c r="D88" s="50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</sheetData>
  <mergeCells count="22">
    <mergeCell ref="C86:H86"/>
    <mergeCell ref="C4:I4"/>
    <mergeCell ref="F12:K12"/>
    <mergeCell ref="J9:M9"/>
    <mergeCell ref="D8:L8"/>
    <mergeCell ref="A77:K77"/>
    <mergeCell ref="C80:H80"/>
    <mergeCell ref="C81:H81"/>
    <mergeCell ref="C85:H85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A14:E76">
    <cfRule type="cellIs" dxfId="34" priority="33" operator="equal">
      <formula>0</formula>
    </cfRule>
  </conditionalFormatting>
  <conditionalFormatting sqref="N9:O9">
    <cfRule type="cellIs" dxfId="33" priority="32" operator="equal">
      <formula>0</formula>
    </cfRule>
  </conditionalFormatting>
  <conditionalFormatting sqref="C2:I2">
    <cfRule type="cellIs" dxfId="32" priority="29" operator="equal">
      <formula>0</formula>
    </cfRule>
  </conditionalFormatting>
  <conditionalFormatting sqref="O10">
    <cfRule type="cellIs" dxfId="31" priority="28" operator="equal">
      <formula>"20__. gada __. _________"</formula>
    </cfRule>
  </conditionalFormatting>
  <conditionalFormatting sqref="A77:K77">
    <cfRule type="containsText" dxfId="30" priority="27" operator="containsText" text="Tiešās izmaksas kopā, t. sk. darba devēja sociālais nodoklis __.__% ">
      <formula>NOT(ISERROR(SEARCH("Tiešās izmaksas kopā, t. sk. darba devēja sociālais nodoklis __.__% ",A77)))</formula>
    </cfRule>
  </conditionalFormatting>
  <conditionalFormatting sqref="L77:P77">
    <cfRule type="cellIs" dxfId="29" priority="22" operator="equal">
      <formula>0</formula>
    </cfRule>
  </conditionalFormatting>
  <conditionalFormatting sqref="C4:I4">
    <cfRule type="cellIs" dxfId="28" priority="21" operator="equal">
      <formula>0</formula>
    </cfRule>
  </conditionalFormatting>
  <conditionalFormatting sqref="D5:L8">
    <cfRule type="cellIs" dxfId="27" priority="17" operator="equal">
      <formula>0</formula>
    </cfRule>
  </conditionalFormatting>
  <conditionalFormatting sqref="P10">
    <cfRule type="cellIs" dxfId="26" priority="13" operator="equal">
      <formula>"20__. gada __. _________"</formula>
    </cfRule>
  </conditionalFormatting>
  <conditionalFormatting sqref="C85:H85">
    <cfRule type="cellIs" dxfId="25" priority="10" operator="equal">
      <formula>0</formula>
    </cfRule>
  </conditionalFormatting>
  <conditionalFormatting sqref="C80:H80">
    <cfRule type="cellIs" dxfId="24" priority="9" operator="equal">
      <formula>0</formula>
    </cfRule>
  </conditionalFormatting>
  <conditionalFormatting sqref="C85:H85 C88 C80:H80">
    <cfRule type="cellIs" dxfId="23" priority="8" operator="equal">
      <formula>0</formula>
    </cfRule>
  </conditionalFormatting>
  <conditionalFormatting sqref="D1">
    <cfRule type="cellIs" dxfId="22" priority="7" operator="equal">
      <formula>0</formula>
    </cfRule>
  </conditionalFormatting>
  <conditionalFormatting sqref="A9">
    <cfRule type="containsText" dxfId="21" priority="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4:G76 I14:J76">
    <cfRule type="cellIs" dxfId="4" priority="2" operator="equal">
      <formula>0</formula>
    </cfRule>
  </conditionalFormatting>
  <conditionalFormatting sqref="K14:P76 H14:H76">
    <cfRule type="cellIs" dxfId="3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9C848299-F747-4D4C-BE47-58A1BBDB8A5B}">
            <xm:f>NOT(ISERROR(SEARCH("Tāme sastādīta ____. gada ___. ______________",A83)))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A83</xm:sqref>
        </x14:conditionalFormatting>
        <x14:conditionalFormatting xmlns:xm="http://schemas.microsoft.com/office/excel/2006/main">
          <x14:cfRule type="containsText" priority="11" operator="containsText" id="{1A9581D5-9790-4D5D-94E5-4E7B8C258AD0}">
            <xm:f>NOT(ISERROR(SEARCH("Sertifikāta Nr. _________________________________",A88)))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1"/>
  <sheetViews>
    <sheetView tabSelected="1" workbookViewId="0">
      <selection activeCell="E41" sqref="E41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07"/>
      <c r="H1" s="107"/>
      <c r="I1" s="107"/>
    </row>
    <row r="2" spans="1:9" x14ac:dyDescent="0.2">
      <c r="A2" s="114" t="s">
        <v>16</v>
      </c>
      <c r="B2" s="114"/>
      <c r="C2" s="114"/>
      <c r="D2" s="114"/>
      <c r="E2" s="114"/>
      <c r="F2" s="114"/>
      <c r="G2" s="114"/>
      <c r="H2" s="114"/>
      <c r="I2" s="114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15" t="s">
        <v>17</v>
      </c>
      <c r="D4" s="115"/>
      <c r="E4" s="115"/>
      <c r="F4" s="115"/>
      <c r="G4" s="115"/>
      <c r="H4" s="115"/>
      <c r="I4" s="115"/>
    </row>
    <row r="5" spans="1:9" ht="11.25" customHeight="1" x14ac:dyDescent="0.2">
      <c r="A5" s="84"/>
      <c r="B5" s="84"/>
      <c r="C5" s="117" t="s">
        <v>52</v>
      </c>
      <c r="D5" s="117"/>
      <c r="E5" s="117"/>
      <c r="F5" s="117"/>
      <c r="G5" s="117"/>
      <c r="H5" s="117"/>
      <c r="I5" s="117"/>
    </row>
    <row r="6" spans="1:9" s="92" customFormat="1" x14ac:dyDescent="0.2">
      <c r="A6" s="112" t="s">
        <v>18</v>
      </c>
      <c r="B6" s="112"/>
      <c r="C6" s="112"/>
      <c r="D6" s="116" t="str">
        <f>'Kopt a'!B13</f>
        <v>Daudzdzīvokļu dzīvojamās mājas vienkāršotas fasādes atjaunošana</v>
      </c>
      <c r="E6" s="116"/>
      <c r="F6" s="116"/>
      <c r="G6" s="116"/>
      <c r="H6" s="116"/>
      <c r="I6" s="116"/>
    </row>
    <row r="7" spans="1:9" ht="24.95" customHeight="1" x14ac:dyDescent="0.2">
      <c r="A7" s="112" t="s">
        <v>6</v>
      </c>
      <c r="B7" s="112"/>
      <c r="C7" s="112"/>
      <c r="D7" s="113" t="str">
        <f>'Kopt a'!B14</f>
        <v>Daudzdzīvokļu dzīvojamās mājas, Kooperatīva ielā 10, Jelgavā vienkāršotas fasādes atjaunošana</v>
      </c>
      <c r="E7" s="113"/>
      <c r="F7" s="113"/>
      <c r="G7" s="113"/>
      <c r="H7" s="113"/>
      <c r="I7" s="113"/>
    </row>
    <row r="8" spans="1:9" x14ac:dyDescent="0.2">
      <c r="A8" s="122" t="s">
        <v>19</v>
      </c>
      <c r="B8" s="122"/>
      <c r="C8" s="122"/>
      <c r="D8" s="123" t="str">
        <f>'Kopt a'!B15</f>
        <v>Kooperatīva iela 10, Jelgava</v>
      </c>
      <c r="E8" s="123"/>
      <c r="F8" s="123"/>
      <c r="G8" s="123"/>
      <c r="H8" s="123"/>
      <c r="I8" s="123"/>
    </row>
    <row r="9" spans="1:9" x14ac:dyDescent="0.2">
      <c r="A9" s="122" t="s">
        <v>20</v>
      </c>
      <c r="B9" s="122"/>
      <c r="C9" s="122"/>
      <c r="D9" s="123">
        <f>'Kopt a'!B16</f>
        <v>0</v>
      </c>
      <c r="E9" s="123"/>
      <c r="F9" s="123"/>
      <c r="G9" s="123"/>
      <c r="H9" s="123"/>
      <c r="I9" s="123"/>
    </row>
    <row r="10" spans="1:9" x14ac:dyDescent="0.2">
      <c r="C10" s="4" t="s">
        <v>21</v>
      </c>
      <c r="D10" s="124">
        <f>E28</f>
        <v>0</v>
      </c>
      <c r="E10" s="124"/>
      <c r="F10" s="77"/>
      <c r="G10" s="77"/>
      <c r="H10" s="77"/>
      <c r="I10" s="77"/>
    </row>
    <row r="11" spans="1:9" x14ac:dyDescent="0.2">
      <c r="C11" s="4" t="s">
        <v>22</v>
      </c>
      <c r="D11" s="124">
        <f>I24</f>
        <v>0</v>
      </c>
      <c r="E11" s="124"/>
      <c r="F11" s="77"/>
      <c r="G11" s="77"/>
      <c r="H11" s="77"/>
      <c r="I11" s="77"/>
    </row>
    <row r="12" spans="1:9" ht="12" thickBot="1" x14ac:dyDescent="0.25">
      <c r="F12" s="18"/>
      <c r="G12" s="18"/>
      <c r="H12" s="18"/>
      <c r="I12" s="18"/>
    </row>
    <row r="13" spans="1:9" x14ac:dyDescent="0.2">
      <c r="A13" s="127" t="s">
        <v>23</v>
      </c>
      <c r="B13" s="129" t="s">
        <v>24</v>
      </c>
      <c r="C13" s="131" t="s">
        <v>25</v>
      </c>
      <c r="D13" s="132"/>
      <c r="E13" s="135" t="s">
        <v>26</v>
      </c>
      <c r="F13" s="118" t="s">
        <v>27</v>
      </c>
      <c r="G13" s="119"/>
      <c r="H13" s="119"/>
      <c r="I13" s="120" t="s">
        <v>28</v>
      </c>
    </row>
    <row r="14" spans="1:9" ht="23.25" thickBot="1" x14ac:dyDescent="0.25">
      <c r="A14" s="128"/>
      <c r="B14" s="130"/>
      <c r="C14" s="133"/>
      <c r="D14" s="134"/>
      <c r="E14" s="136"/>
      <c r="F14" s="19" t="s">
        <v>29</v>
      </c>
      <c r="G14" s="20" t="s">
        <v>30</v>
      </c>
      <c r="H14" s="20" t="s">
        <v>31</v>
      </c>
      <c r="I14" s="121"/>
    </row>
    <row r="15" spans="1:9" x14ac:dyDescent="0.2">
      <c r="A15" s="73">
        <f>IF(E15=0,0,IF(COUNTBLANK(E15)=1,0,COUNTA($E$15:E15)))</f>
        <v>0</v>
      </c>
      <c r="B15" s="24">
        <f>IF(A15=0,0,CONCATENATE("Lt-",A15))</f>
        <v>0</v>
      </c>
      <c r="C15" s="125" t="str">
        <f>'1a'!C2:I2</f>
        <v>Ieejas mezgla atjaunošana</v>
      </c>
      <c r="D15" s="126"/>
      <c r="E15" s="59">
        <f>'1a'!P62</f>
        <v>0</v>
      </c>
      <c r="F15" s="54">
        <f>'1a'!M62</f>
        <v>0</v>
      </c>
      <c r="G15" s="55">
        <f>'1a'!N62</f>
        <v>0</v>
      </c>
      <c r="H15" s="55">
        <f>'1a'!O62</f>
        <v>0</v>
      </c>
      <c r="I15" s="56">
        <f>'1a'!L62</f>
        <v>0</v>
      </c>
    </row>
    <row r="16" spans="1:9" x14ac:dyDescent="0.2">
      <c r="A16" s="73">
        <f>IF(E16=0,0,IF(COUNTBLANK(E16)=1,0,COUNTA($E$15:E16)))</f>
        <v>0</v>
      </c>
      <c r="B16" s="24">
        <f>IF(A16=0,0,CONCATENATE("Lt-",A16))</f>
        <v>0</v>
      </c>
      <c r="C16" s="125" t="str">
        <f>'2a'!C2:I2</f>
        <v>Jumta atjaunošanas darbi</v>
      </c>
      <c r="D16" s="126"/>
      <c r="E16" s="60">
        <f>'2a'!P102</f>
        <v>0</v>
      </c>
      <c r="F16" s="45">
        <f>'2a'!M102</f>
        <v>0</v>
      </c>
      <c r="G16" s="57">
        <f>'2a'!N102</f>
        <v>0</v>
      </c>
      <c r="H16" s="57">
        <f>'2a'!O102</f>
        <v>0</v>
      </c>
      <c r="I16" s="58">
        <f>'2a'!L102</f>
        <v>0</v>
      </c>
    </row>
    <row r="17" spans="1:9" x14ac:dyDescent="0.2">
      <c r="A17" s="73">
        <f>IF(E17=0,0,IF(COUNTBLANK(E17)=1,0,COUNTA($E$15:E17)))</f>
        <v>0</v>
      </c>
      <c r="B17" s="24">
        <f t="shared" ref="B17:B23" si="0">IF(A17=0,0,CONCATENATE("Lt-",A17))</f>
        <v>0</v>
      </c>
      <c r="C17" s="125" t="str">
        <f>'3a'!C2:I2</f>
        <v>Siltināšanas un apdares darbi</v>
      </c>
      <c r="D17" s="126"/>
      <c r="E17" s="61">
        <f>'3a'!P132</f>
        <v>0</v>
      </c>
      <c r="F17" s="45">
        <f>'3a'!M132</f>
        <v>0</v>
      </c>
      <c r="G17" s="57">
        <f>'3a'!N132</f>
        <v>0</v>
      </c>
      <c r="H17" s="57">
        <f>'3a'!O132</f>
        <v>0</v>
      </c>
      <c r="I17" s="58">
        <f>'3a'!L132</f>
        <v>0</v>
      </c>
    </row>
    <row r="18" spans="1:9" ht="11.25" customHeight="1" x14ac:dyDescent="0.2">
      <c r="A18" s="73">
        <f>IF(E18=0,0,IF(COUNTBLANK(E18)=1,0,COUNTA($E$15:E18)))</f>
        <v>0</v>
      </c>
      <c r="B18" s="24">
        <f t="shared" si="0"/>
        <v>0</v>
      </c>
      <c r="C18" s="125" t="str">
        <f>'4a'!C2:I2</f>
        <v>Pagraba griestu atjaunošanas darbi</v>
      </c>
      <c r="D18" s="126"/>
      <c r="E18" s="61">
        <f>'4a'!P26</f>
        <v>0</v>
      </c>
      <c r="F18" s="45">
        <f>'4a'!M26</f>
        <v>0</v>
      </c>
      <c r="G18" s="57">
        <f>'4a'!N26</f>
        <v>0</v>
      </c>
      <c r="H18" s="57">
        <f>'4a'!O26</f>
        <v>0</v>
      </c>
      <c r="I18" s="58">
        <f>'4a'!L26</f>
        <v>0</v>
      </c>
    </row>
    <row r="19" spans="1:9" x14ac:dyDescent="0.2">
      <c r="A19" s="73">
        <f>IF(E19=0,0,IF(COUNTBLANK(E19)=1,0,COUNTA($E$15:E19)))</f>
        <v>0</v>
      </c>
      <c r="B19" s="24">
        <f t="shared" si="0"/>
        <v>0</v>
      </c>
      <c r="C19" s="125" t="str">
        <f>'5a'!C2:I2</f>
        <v>Logu un durvju maiņa</v>
      </c>
      <c r="D19" s="126"/>
      <c r="E19" s="61">
        <f>'5a'!P72</f>
        <v>0</v>
      </c>
      <c r="F19" s="45">
        <f>'5a'!M72</f>
        <v>0</v>
      </c>
      <c r="G19" s="57">
        <f>'5a'!N72</f>
        <v>0</v>
      </c>
      <c r="H19" s="57">
        <f>'5a'!O72</f>
        <v>0</v>
      </c>
      <c r="I19" s="58">
        <f>'5a'!L72</f>
        <v>0</v>
      </c>
    </row>
    <row r="20" spans="1:9" x14ac:dyDescent="0.2">
      <c r="A20" s="73">
        <f>IF(E20=0,0,IF(COUNTBLANK(E20)=1,0,COUNTA($E$15:E20)))</f>
        <v>0</v>
      </c>
      <c r="B20" s="24">
        <f t="shared" si="0"/>
        <v>0</v>
      </c>
      <c r="C20" s="125" t="str">
        <f>'6a'!C2:I2</f>
        <v>Iekšējie apdares darbi</v>
      </c>
      <c r="D20" s="126"/>
      <c r="E20" s="61">
        <f>'6a'!P27</f>
        <v>0</v>
      </c>
      <c r="F20" s="45">
        <f>'6a'!M27</f>
        <v>0</v>
      </c>
      <c r="G20" s="57">
        <f>'6a'!N27</f>
        <v>0</v>
      </c>
      <c r="H20" s="57">
        <f>'6a'!O27</f>
        <v>0</v>
      </c>
      <c r="I20" s="58">
        <f>'6a'!L27</f>
        <v>0</v>
      </c>
    </row>
    <row r="21" spans="1:9" x14ac:dyDescent="0.2">
      <c r="A21" s="73">
        <f>IF(E21=0,0,IF(COUNTBLANK(E21)=1,0,COUNTA($E$15:E21)))</f>
        <v>0</v>
      </c>
      <c r="B21" s="24">
        <f t="shared" si="0"/>
        <v>0</v>
      </c>
      <c r="C21" s="125" t="str">
        <f>'7a'!C2:I2</f>
        <v>Ventilācijas atjaunošanas darbi</v>
      </c>
      <c r="D21" s="126"/>
      <c r="E21" s="61">
        <f>'7a'!P25</f>
        <v>0</v>
      </c>
      <c r="F21" s="45">
        <f>'7a'!M25</f>
        <v>0</v>
      </c>
      <c r="G21" s="57">
        <f>'7a'!N25</f>
        <v>0</v>
      </c>
      <c r="H21" s="57">
        <f>'7a'!O25</f>
        <v>0</v>
      </c>
      <c r="I21" s="58">
        <f>'7a'!L25</f>
        <v>0</v>
      </c>
    </row>
    <row r="22" spans="1:9" x14ac:dyDescent="0.2">
      <c r="A22" s="73">
        <f>IF(E22=0,0,IF(COUNTBLANK(E22)=1,0,COUNTA($E$15:E22)))</f>
        <v>0</v>
      </c>
      <c r="B22" s="24">
        <f t="shared" si="0"/>
        <v>0</v>
      </c>
      <c r="C22" s="125" t="str">
        <f>'8a'!C2:I2</f>
        <v>Ūdensapgādes un kanalizācijas sistēmas atjaunošana</v>
      </c>
      <c r="D22" s="126"/>
      <c r="E22" s="61">
        <f>'8a'!P101</f>
        <v>0</v>
      </c>
      <c r="F22" s="45">
        <f>'8a'!M101</f>
        <v>0</v>
      </c>
      <c r="G22" s="57">
        <f>'8a'!N101</f>
        <v>0</v>
      </c>
      <c r="H22" s="57">
        <f>'8a'!O101</f>
        <v>0</v>
      </c>
      <c r="I22" s="58">
        <f>'8a'!L101</f>
        <v>0</v>
      </c>
    </row>
    <row r="23" spans="1:9" ht="12" thickBot="1" x14ac:dyDescent="0.25">
      <c r="A23" s="172">
        <f>IF(E23=0,0,IF(COUNTBLANK(E23)=1,0,COUNTA($E$15:E23)))</f>
        <v>0</v>
      </c>
      <c r="B23" s="173">
        <f t="shared" si="0"/>
        <v>0</v>
      </c>
      <c r="C23" s="174" t="str">
        <f>'9a'!C2:I2</f>
        <v>Apkures sistēmas atjaunošana</v>
      </c>
      <c r="D23" s="175"/>
      <c r="E23" s="61">
        <f>'9a'!P77</f>
        <v>0</v>
      </c>
      <c r="F23" s="45">
        <f>'9a'!M77</f>
        <v>0</v>
      </c>
      <c r="G23" s="57">
        <f>'9a'!N77</f>
        <v>0</v>
      </c>
      <c r="H23" s="57">
        <f>'9a'!O77</f>
        <v>0</v>
      </c>
      <c r="I23" s="58">
        <f>'9a'!L77</f>
        <v>0</v>
      </c>
    </row>
    <row r="24" spans="1:9" ht="12" thickBot="1" x14ac:dyDescent="0.25">
      <c r="A24" s="137" t="s">
        <v>32</v>
      </c>
      <c r="B24" s="138"/>
      <c r="C24" s="138"/>
      <c r="D24" s="138"/>
      <c r="E24" s="40">
        <f>SUM(E15:E23)</f>
        <v>0</v>
      </c>
      <c r="F24" s="39">
        <f>SUM(F15:F23)</f>
        <v>0</v>
      </c>
      <c r="G24" s="39">
        <f>SUM(G15:G23)</f>
        <v>0</v>
      </c>
      <c r="H24" s="39">
        <f>SUM(H15:H23)</f>
        <v>0</v>
      </c>
      <c r="I24" s="40">
        <f>SUM(I15:I23)</f>
        <v>0</v>
      </c>
    </row>
    <row r="25" spans="1:9" x14ac:dyDescent="0.2">
      <c r="A25" s="139" t="s">
        <v>33</v>
      </c>
      <c r="B25" s="140"/>
      <c r="C25" s="141"/>
      <c r="D25" s="70"/>
      <c r="E25" s="41">
        <f>ROUND(E24*$D25,2)</f>
        <v>0</v>
      </c>
      <c r="F25" s="42"/>
      <c r="G25" s="42"/>
      <c r="H25" s="42"/>
      <c r="I25" s="42"/>
    </row>
    <row r="26" spans="1:9" x14ac:dyDescent="0.2">
      <c r="A26" s="142" t="s">
        <v>34</v>
      </c>
      <c r="B26" s="143"/>
      <c r="C26" s="144"/>
      <c r="D26" s="71"/>
      <c r="E26" s="43">
        <f>ROUND(E25*$D26,2)</f>
        <v>0</v>
      </c>
      <c r="F26" s="42"/>
      <c r="G26" s="42"/>
      <c r="H26" s="42"/>
      <c r="I26" s="42"/>
    </row>
    <row r="27" spans="1:9" x14ac:dyDescent="0.2">
      <c r="A27" s="145" t="s">
        <v>35</v>
      </c>
      <c r="B27" s="146"/>
      <c r="C27" s="147"/>
      <c r="D27" s="72"/>
      <c r="E27" s="43">
        <f>ROUND(E24*$D27,2)</f>
        <v>0</v>
      </c>
      <c r="F27" s="42"/>
      <c r="G27" s="42"/>
      <c r="H27" s="42"/>
      <c r="I27" s="42"/>
    </row>
    <row r="28" spans="1:9" ht="12" thickBot="1" x14ac:dyDescent="0.25">
      <c r="A28" s="148" t="s">
        <v>36</v>
      </c>
      <c r="B28" s="149"/>
      <c r="C28" s="150"/>
      <c r="D28" s="22"/>
      <c r="E28" s="44">
        <f>SUM(E24:E27)-E26</f>
        <v>0</v>
      </c>
      <c r="F28" s="42"/>
      <c r="G28" s="42"/>
      <c r="H28" s="42"/>
      <c r="I28" s="42"/>
    </row>
    <row r="29" spans="1:9" x14ac:dyDescent="0.2">
      <c r="A29" s="94" t="s">
        <v>58</v>
      </c>
      <c r="G29" s="21"/>
    </row>
    <row r="30" spans="1:9" x14ac:dyDescent="0.2">
      <c r="C30" s="17"/>
      <c r="D30" s="17"/>
      <c r="E30" s="17"/>
      <c r="F30" s="23"/>
      <c r="G30" s="23"/>
      <c r="H30" s="23"/>
      <c r="I30" s="23"/>
    </row>
    <row r="33" spans="1:8" x14ac:dyDescent="0.2">
      <c r="A33" s="1" t="s">
        <v>14</v>
      </c>
      <c r="B33" s="17"/>
      <c r="C33" s="110"/>
      <c r="D33" s="110"/>
      <c r="E33" s="110"/>
      <c r="F33" s="110"/>
      <c r="G33" s="110"/>
      <c r="H33" s="110"/>
    </row>
    <row r="34" spans="1:8" x14ac:dyDescent="0.2">
      <c r="A34" s="17"/>
      <c r="B34" s="17"/>
      <c r="C34" s="111" t="s">
        <v>15</v>
      </c>
      <c r="D34" s="111"/>
      <c r="E34" s="111"/>
      <c r="F34" s="111"/>
      <c r="G34" s="111"/>
      <c r="H34" s="111"/>
    </row>
    <row r="35" spans="1:8" x14ac:dyDescent="0.2">
      <c r="A35" s="17"/>
      <c r="B35" s="17"/>
      <c r="C35" s="17"/>
      <c r="D35" s="17"/>
      <c r="E35" s="17"/>
      <c r="F35" s="17"/>
      <c r="G35" s="17"/>
      <c r="H35" s="17"/>
    </row>
    <row r="36" spans="1:8" x14ac:dyDescent="0.2">
      <c r="A36" s="85" t="str">
        <f>'Kopt a'!A36</f>
        <v>Tāme sastādīta</v>
      </c>
      <c r="B36" s="86"/>
      <c r="C36" s="86"/>
      <c r="D36" s="86"/>
      <c r="F36" s="17"/>
      <c r="G36" s="17"/>
      <c r="H36" s="17"/>
    </row>
    <row r="37" spans="1:8" x14ac:dyDescent="0.2">
      <c r="A37" s="17"/>
      <c r="B37" s="17"/>
      <c r="C37" s="17"/>
      <c r="D37" s="17"/>
      <c r="E37" s="17"/>
      <c r="F37" s="17"/>
      <c r="G37" s="17"/>
      <c r="H37" s="17"/>
    </row>
    <row r="38" spans="1:8" x14ac:dyDescent="0.2">
      <c r="A38" s="1" t="s">
        <v>37</v>
      </c>
      <c r="B38" s="17"/>
      <c r="C38" s="110"/>
      <c r="D38" s="110"/>
      <c r="E38" s="110"/>
      <c r="F38" s="110"/>
      <c r="G38" s="110"/>
      <c r="H38" s="110"/>
    </row>
    <row r="39" spans="1:8" x14ac:dyDescent="0.2">
      <c r="A39" s="17"/>
      <c r="B39" s="17"/>
      <c r="C39" s="111" t="s">
        <v>15</v>
      </c>
      <c r="D39" s="111"/>
      <c r="E39" s="111"/>
      <c r="F39" s="111"/>
      <c r="G39" s="111"/>
      <c r="H39" s="111"/>
    </row>
    <row r="40" spans="1:8" x14ac:dyDescent="0.2">
      <c r="A40" s="17"/>
      <c r="B40" s="17"/>
      <c r="C40" s="17"/>
      <c r="D40" s="17"/>
      <c r="E40" s="17"/>
      <c r="F40" s="17"/>
      <c r="G40" s="17"/>
      <c r="H40" s="17"/>
    </row>
    <row r="41" spans="1:8" x14ac:dyDescent="0.2">
      <c r="A41" s="85" t="s">
        <v>53</v>
      </c>
      <c r="B41" s="86"/>
      <c r="C41" s="91"/>
      <c r="D41" s="86"/>
      <c r="F41" s="17"/>
      <c r="G41" s="17"/>
      <c r="H41" s="17"/>
    </row>
    <row r="51" spans="5:9" x14ac:dyDescent="0.2">
      <c r="E51" s="21"/>
      <c r="F51" s="21"/>
      <c r="G51" s="21"/>
      <c r="H51" s="21"/>
      <c r="I51" s="21"/>
    </row>
  </sheetData>
  <mergeCells count="38">
    <mergeCell ref="C38:H38"/>
    <mergeCell ref="C39:H39"/>
    <mergeCell ref="A24:D24"/>
    <mergeCell ref="A25:C25"/>
    <mergeCell ref="A26:C26"/>
    <mergeCell ref="A27:C27"/>
    <mergeCell ref="A28:C28"/>
    <mergeCell ref="C21:D21"/>
    <mergeCell ref="C22:D22"/>
    <mergeCell ref="C23:D23"/>
    <mergeCell ref="C33:H33"/>
    <mergeCell ref="C34:H34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4:I24">
    <cfRule type="cellIs" dxfId="173" priority="19" operator="equal">
      <formula>0</formula>
    </cfRule>
  </conditionalFormatting>
  <conditionalFormatting sqref="D10:E11">
    <cfRule type="cellIs" dxfId="172" priority="18" operator="equal">
      <formula>0</formula>
    </cfRule>
  </conditionalFormatting>
  <conditionalFormatting sqref="E15 C15:D23 E25:E28 I15:I23">
    <cfRule type="cellIs" dxfId="171" priority="16" operator="equal">
      <formula>0</formula>
    </cfRule>
  </conditionalFormatting>
  <conditionalFormatting sqref="D25:D27">
    <cfRule type="cellIs" dxfId="170" priority="14" operator="equal">
      <formula>0</formula>
    </cfRule>
  </conditionalFormatting>
  <conditionalFormatting sqref="C38:H38">
    <cfRule type="cellIs" dxfId="169" priority="11" operator="equal">
      <formula>0</formula>
    </cfRule>
  </conditionalFormatting>
  <conditionalFormatting sqref="C33:H33">
    <cfRule type="cellIs" dxfId="168" priority="10" operator="equal">
      <formula>0</formula>
    </cfRule>
  </conditionalFormatting>
  <conditionalFormatting sqref="E15:E23">
    <cfRule type="cellIs" dxfId="167" priority="8" operator="equal">
      <formula>0</formula>
    </cfRule>
  </conditionalFormatting>
  <conditionalFormatting sqref="F15:I23">
    <cfRule type="cellIs" dxfId="166" priority="7" operator="equal">
      <formula>0</formula>
    </cfRule>
  </conditionalFormatting>
  <conditionalFormatting sqref="D6:I9">
    <cfRule type="cellIs" dxfId="165" priority="6" operator="equal">
      <formula>0</formula>
    </cfRule>
  </conditionalFormatting>
  <conditionalFormatting sqref="C41">
    <cfRule type="cellIs" dxfId="164" priority="4" operator="equal">
      <formula>0</formula>
    </cfRule>
  </conditionalFormatting>
  <conditionalFormatting sqref="B15:B23">
    <cfRule type="cellIs" dxfId="163" priority="3" operator="equal">
      <formula>0</formula>
    </cfRule>
  </conditionalFormatting>
  <conditionalFormatting sqref="A15:A23">
    <cfRule type="cellIs" dxfId="162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74"/>
  <sheetViews>
    <sheetView topLeftCell="A50" workbookViewId="0">
      <selection activeCell="C91" sqref="C91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f>'Kops a'!A15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52" t="s">
        <v>59</v>
      </c>
      <c r="D2" s="152"/>
      <c r="E2" s="152"/>
      <c r="F2" s="152"/>
      <c r="G2" s="152"/>
      <c r="H2" s="152"/>
      <c r="I2" s="152"/>
      <c r="J2" s="28"/>
    </row>
    <row r="3" spans="1:16" x14ac:dyDescent="0.2">
      <c r="A3" s="29"/>
      <c r="B3" s="29"/>
      <c r="C3" s="115" t="s">
        <v>17</v>
      </c>
      <c r="D3" s="115"/>
      <c r="E3" s="115"/>
      <c r="F3" s="115"/>
      <c r="G3" s="115"/>
      <c r="H3" s="115"/>
      <c r="I3" s="115"/>
      <c r="J3" s="29"/>
    </row>
    <row r="4" spans="1:16" x14ac:dyDescent="0.2">
      <c r="A4" s="29"/>
      <c r="B4" s="29"/>
      <c r="C4" s="153" t="s">
        <v>52</v>
      </c>
      <c r="D4" s="153"/>
      <c r="E4" s="153"/>
      <c r="F4" s="153"/>
      <c r="G4" s="153"/>
      <c r="H4" s="153"/>
      <c r="I4" s="153"/>
      <c r="J4" s="29"/>
    </row>
    <row r="5" spans="1:16" ht="11.25" customHeight="1" x14ac:dyDescent="0.2">
      <c r="A5" s="23"/>
      <c r="B5" s="23"/>
      <c r="C5" s="26" t="s">
        <v>5</v>
      </c>
      <c r="D5" s="165" t="str">
        <f>'Kops a'!D6</f>
        <v>Daudzdzīvokļu dzīvojamās mājas vienkāršotas fasādes atjaunošana</v>
      </c>
      <c r="E5" s="165"/>
      <c r="F5" s="165"/>
      <c r="G5" s="165"/>
      <c r="H5" s="165"/>
      <c r="I5" s="165"/>
      <c r="J5" s="165"/>
      <c r="K5" s="165"/>
      <c r="L5" s="165"/>
      <c r="M5" s="17"/>
      <c r="N5" s="17"/>
      <c r="O5" s="17"/>
      <c r="P5" s="17"/>
    </row>
    <row r="6" spans="1:16" ht="24.95" customHeight="1" x14ac:dyDescent="0.2">
      <c r="A6" s="23"/>
      <c r="B6" s="23"/>
      <c r="C6" s="26" t="s">
        <v>6</v>
      </c>
      <c r="D6" s="165" t="str">
        <f>'Kops a'!D7</f>
        <v>Daudzdzīvokļu dzīvojamās mājas, Kooperatīva ielā 10, Jelgavā vienkāršotas fasādes atjaunošana</v>
      </c>
      <c r="E6" s="165"/>
      <c r="F6" s="165"/>
      <c r="G6" s="165"/>
      <c r="H6" s="165"/>
      <c r="I6" s="165"/>
      <c r="J6" s="165"/>
      <c r="K6" s="165"/>
      <c r="L6" s="165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5" t="str">
        <f>'Kops a'!D8</f>
        <v>Kooperatīva iela 10, Jelgava</v>
      </c>
      <c r="E7" s="165"/>
      <c r="F7" s="165"/>
      <c r="G7" s="165"/>
      <c r="H7" s="165"/>
      <c r="I7" s="165"/>
      <c r="J7" s="165"/>
      <c r="K7" s="165"/>
      <c r="L7" s="16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5">
        <f>'Kops a'!D9</f>
        <v>0</v>
      </c>
      <c r="E8" s="165"/>
      <c r="F8" s="165"/>
      <c r="G8" s="165"/>
      <c r="H8" s="165"/>
      <c r="I8" s="165"/>
      <c r="J8" s="165"/>
      <c r="K8" s="165"/>
      <c r="L8" s="165"/>
      <c r="M8" s="17"/>
      <c r="N8" s="17"/>
      <c r="O8" s="17"/>
      <c r="P8" s="17"/>
    </row>
    <row r="9" spans="1:16" ht="11.25" customHeight="1" x14ac:dyDescent="0.2">
      <c r="A9" s="151" t="s">
        <v>435</v>
      </c>
      <c r="B9" s="151"/>
      <c r="C9" s="151"/>
      <c r="D9" s="151"/>
      <c r="E9" s="151"/>
      <c r="F9" s="151"/>
      <c r="G9" s="151"/>
      <c r="H9" s="151"/>
      <c r="I9" s="151"/>
      <c r="J9" s="157" t="s">
        <v>39</v>
      </c>
      <c r="K9" s="157"/>
      <c r="L9" s="157"/>
      <c r="M9" s="157"/>
      <c r="N9" s="164">
        <f>P62</f>
        <v>0</v>
      </c>
      <c r="O9" s="164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9"/>
      <c r="P10" s="87" t="str">
        <f>A68</f>
        <v>Tāme sastādīta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27" t="s">
        <v>23</v>
      </c>
      <c r="B12" s="159" t="s">
        <v>40</v>
      </c>
      <c r="C12" s="155" t="s">
        <v>41</v>
      </c>
      <c r="D12" s="162" t="s">
        <v>42</v>
      </c>
      <c r="E12" s="166" t="s">
        <v>43</v>
      </c>
      <c r="F12" s="154" t="s">
        <v>44</v>
      </c>
      <c r="G12" s="155"/>
      <c r="H12" s="155"/>
      <c r="I12" s="155"/>
      <c r="J12" s="155"/>
      <c r="K12" s="156"/>
      <c r="L12" s="154" t="s">
        <v>45</v>
      </c>
      <c r="M12" s="155"/>
      <c r="N12" s="155"/>
      <c r="O12" s="155"/>
      <c r="P12" s="156"/>
    </row>
    <row r="13" spans="1:16" ht="126.75" customHeight="1" thickBot="1" x14ac:dyDescent="0.25">
      <c r="A13" s="158"/>
      <c r="B13" s="160"/>
      <c r="C13" s="161"/>
      <c r="D13" s="163"/>
      <c r="E13" s="16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96">
        <v>1</v>
      </c>
      <c r="B14" s="38"/>
      <c r="C14" s="97" t="s">
        <v>68</v>
      </c>
      <c r="D14" s="24"/>
      <c r="E14" s="65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2.5" x14ac:dyDescent="0.2">
      <c r="A15" s="37">
        <v>1</v>
      </c>
      <c r="B15" s="38"/>
      <c r="C15" s="95" t="s">
        <v>69</v>
      </c>
      <c r="D15" s="24" t="s">
        <v>70</v>
      </c>
      <c r="E15" s="105">
        <v>15.12</v>
      </c>
      <c r="F15" s="66"/>
      <c r="G15" s="63"/>
      <c r="H15" s="47">
        <f>ROUND(F15*G15,2)</f>
        <v>0</v>
      </c>
      <c r="I15" s="63"/>
      <c r="J15" s="63"/>
      <c r="K15" s="48">
        <f t="shared" ref="K15:K61" si="0">SUM(H15:J15)</f>
        <v>0</v>
      </c>
      <c r="L15" s="49">
        <f t="shared" ref="L15:L61" si="1">ROUND(E15*F15,2)</f>
        <v>0</v>
      </c>
      <c r="M15" s="47">
        <f t="shared" ref="M15:M61" si="2">ROUND(H15*E15,2)</f>
        <v>0</v>
      </c>
      <c r="N15" s="47">
        <f t="shared" ref="N15:N61" si="3">ROUND(I15*E15,2)</f>
        <v>0</v>
      </c>
      <c r="O15" s="47">
        <f t="shared" ref="O15:O61" si="4">ROUND(J15*E15,2)</f>
        <v>0</v>
      </c>
      <c r="P15" s="48">
        <f t="shared" ref="P15:P61" si="5">SUM(M15:O15)</f>
        <v>0</v>
      </c>
    </row>
    <row r="16" spans="1:16" x14ac:dyDescent="0.2">
      <c r="A16" s="37">
        <v>2</v>
      </c>
      <c r="B16" s="38"/>
      <c r="C16" s="95" t="s">
        <v>71</v>
      </c>
      <c r="D16" s="24" t="s">
        <v>72</v>
      </c>
      <c r="E16" s="105">
        <v>15.12</v>
      </c>
      <c r="F16" s="66"/>
      <c r="G16" s="63"/>
      <c r="H16" s="47">
        <f t="shared" ref="H16:H61" si="6">ROUND(F16*G16,2)</f>
        <v>0</v>
      </c>
      <c r="I16" s="63"/>
      <c r="J16" s="63"/>
      <c r="K16" s="48">
        <f t="shared" ref="K16:K61" si="7">SUM(H16:J16)</f>
        <v>0</v>
      </c>
      <c r="L16" s="49">
        <f t="shared" ref="L16:L61" si="8">ROUND(E16*F16,2)</f>
        <v>0</v>
      </c>
      <c r="M16" s="47">
        <f t="shared" ref="M16:M61" si="9">ROUND(H16*E16,2)</f>
        <v>0</v>
      </c>
      <c r="N16" s="47">
        <f t="shared" ref="N16:N61" si="10">ROUND(I16*E16,2)</f>
        <v>0</v>
      </c>
      <c r="O16" s="47">
        <f t="shared" ref="O16:O61" si="11">ROUND(J16*E16,2)</f>
        <v>0</v>
      </c>
      <c r="P16" s="48">
        <f t="shared" ref="P16:P61" si="12">SUM(M16:O16)</f>
        <v>0</v>
      </c>
    </row>
    <row r="17" spans="1:16" x14ac:dyDescent="0.2">
      <c r="A17" s="37">
        <v>3</v>
      </c>
      <c r="B17" s="38"/>
      <c r="C17" s="95" t="s">
        <v>73</v>
      </c>
      <c r="D17" s="24" t="s">
        <v>72</v>
      </c>
      <c r="E17" s="105">
        <v>11.66</v>
      </c>
      <c r="F17" s="66"/>
      <c r="G17" s="63"/>
      <c r="H17" s="47">
        <f t="shared" si="6"/>
        <v>0</v>
      </c>
      <c r="I17" s="63"/>
      <c r="J17" s="63"/>
      <c r="K17" s="48">
        <f t="shared" si="7"/>
        <v>0</v>
      </c>
      <c r="L17" s="49">
        <f t="shared" si="8"/>
        <v>0</v>
      </c>
      <c r="M17" s="47">
        <f t="shared" si="9"/>
        <v>0</v>
      </c>
      <c r="N17" s="47">
        <f t="shared" si="10"/>
        <v>0</v>
      </c>
      <c r="O17" s="47">
        <f t="shared" si="11"/>
        <v>0</v>
      </c>
      <c r="P17" s="48">
        <f t="shared" si="12"/>
        <v>0</v>
      </c>
    </row>
    <row r="18" spans="1:16" ht="22.5" x14ac:dyDescent="0.2">
      <c r="A18" s="37">
        <v>4</v>
      </c>
      <c r="B18" s="38"/>
      <c r="C18" s="95" t="s">
        <v>74</v>
      </c>
      <c r="D18" s="24" t="s">
        <v>72</v>
      </c>
      <c r="E18" s="105">
        <v>11.66</v>
      </c>
      <c r="F18" s="66"/>
      <c r="G18" s="63"/>
      <c r="H18" s="47">
        <f t="shared" si="6"/>
        <v>0</v>
      </c>
      <c r="I18" s="63"/>
      <c r="J18" s="63"/>
      <c r="K18" s="48">
        <f t="shared" si="7"/>
        <v>0</v>
      </c>
      <c r="L18" s="49">
        <f t="shared" si="8"/>
        <v>0</v>
      </c>
      <c r="M18" s="47">
        <f t="shared" si="9"/>
        <v>0</v>
      </c>
      <c r="N18" s="47">
        <f t="shared" si="10"/>
        <v>0</v>
      </c>
      <c r="O18" s="47">
        <f t="shared" si="11"/>
        <v>0</v>
      </c>
      <c r="P18" s="48">
        <f t="shared" si="12"/>
        <v>0</v>
      </c>
    </row>
    <row r="19" spans="1:16" x14ac:dyDescent="0.2">
      <c r="A19" s="96">
        <v>2</v>
      </c>
      <c r="B19" s="38"/>
      <c r="C19" s="97" t="s">
        <v>75</v>
      </c>
      <c r="D19" s="24"/>
      <c r="E19" s="105"/>
      <c r="F19" s="66"/>
      <c r="G19" s="63"/>
      <c r="H19" s="47">
        <f t="shared" si="6"/>
        <v>0</v>
      </c>
      <c r="I19" s="63"/>
      <c r="J19" s="63"/>
      <c r="K19" s="48">
        <f t="shared" si="7"/>
        <v>0</v>
      </c>
      <c r="L19" s="49">
        <f t="shared" si="8"/>
        <v>0</v>
      </c>
      <c r="M19" s="47">
        <f t="shared" si="9"/>
        <v>0</v>
      </c>
      <c r="N19" s="47">
        <f t="shared" si="10"/>
        <v>0</v>
      </c>
      <c r="O19" s="47">
        <f t="shared" si="11"/>
        <v>0</v>
      </c>
      <c r="P19" s="48">
        <f t="shared" si="12"/>
        <v>0</v>
      </c>
    </row>
    <row r="20" spans="1:16" x14ac:dyDescent="0.2">
      <c r="A20" s="37">
        <v>1</v>
      </c>
      <c r="B20" s="38"/>
      <c r="C20" s="95" t="s">
        <v>76</v>
      </c>
      <c r="D20" s="24" t="s">
        <v>70</v>
      </c>
      <c r="E20" s="105">
        <v>9</v>
      </c>
      <c r="F20" s="66"/>
      <c r="G20" s="63"/>
      <c r="H20" s="47">
        <f t="shared" si="6"/>
        <v>0</v>
      </c>
      <c r="I20" s="63"/>
      <c r="J20" s="63"/>
      <c r="K20" s="48">
        <f t="shared" si="7"/>
        <v>0</v>
      </c>
      <c r="L20" s="49">
        <f t="shared" si="8"/>
        <v>0</v>
      </c>
      <c r="M20" s="47">
        <f t="shared" si="9"/>
        <v>0</v>
      </c>
      <c r="N20" s="47">
        <f t="shared" si="10"/>
        <v>0</v>
      </c>
      <c r="O20" s="47">
        <f t="shared" si="11"/>
        <v>0</v>
      </c>
      <c r="P20" s="48">
        <f t="shared" si="12"/>
        <v>0</v>
      </c>
    </row>
    <row r="21" spans="1:16" ht="22.5" x14ac:dyDescent="0.2">
      <c r="A21" s="37">
        <v>2</v>
      </c>
      <c r="B21" s="38"/>
      <c r="C21" s="95" t="s">
        <v>77</v>
      </c>
      <c r="D21" s="24" t="s">
        <v>70</v>
      </c>
      <c r="E21" s="105">
        <v>9</v>
      </c>
      <c r="F21" s="66"/>
      <c r="G21" s="63"/>
      <c r="H21" s="47">
        <f t="shared" si="6"/>
        <v>0</v>
      </c>
      <c r="I21" s="63"/>
      <c r="J21" s="63"/>
      <c r="K21" s="48">
        <f t="shared" si="7"/>
        <v>0</v>
      </c>
      <c r="L21" s="49">
        <f t="shared" si="8"/>
        <v>0</v>
      </c>
      <c r="M21" s="47">
        <f t="shared" si="9"/>
        <v>0</v>
      </c>
      <c r="N21" s="47">
        <f t="shared" si="10"/>
        <v>0</v>
      </c>
      <c r="O21" s="47">
        <f t="shared" si="11"/>
        <v>0</v>
      </c>
      <c r="P21" s="48">
        <f t="shared" si="12"/>
        <v>0</v>
      </c>
    </row>
    <row r="22" spans="1:16" ht="22.5" x14ac:dyDescent="0.2">
      <c r="A22" s="37">
        <v>3</v>
      </c>
      <c r="B22" s="38"/>
      <c r="C22" s="98" t="s">
        <v>78</v>
      </c>
      <c r="D22" s="24" t="s">
        <v>70</v>
      </c>
      <c r="E22" s="105">
        <f>E21*1.25</f>
        <v>11.25</v>
      </c>
      <c r="F22" s="66"/>
      <c r="G22" s="63"/>
      <c r="H22" s="47">
        <f t="shared" si="6"/>
        <v>0</v>
      </c>
      <c r="I22" s="63"/>
      <c r="J22" s="63"/>
      <c r="K22" s="48">
        <f t="shared" si="7"/>
        <v>0</v>
      </c>
      <c r="L22" s="49">
        <f t="shared" si="8"/>
        <v>0</v>
      </c>
      <c r="M22" s="47">
        <f t="shared" si="9"/>
        <v>0</v>
      </c>
      <c r="N22" s="47">
        <f t="shared" si="10"/>
        <v>0</v>
      </c>
      <c r="O22" s="47">
        <f t="shared" si="11"/>
        <v>0</v>
      </c>
      <c r="P22" s="48">
        <f t="shared" si="12"/>
        <v>0</v>
      </c>
    </row>
    <row r="23" spans="1:16" x14ac:dyDescent="0.2">
      <c r="A23" s="37">
        <v>4</v>
      </c>
      <c r="B23" s="38"/>
      <c r="C23" s="98" t="s">
        <v>79</v>
      </c>
      <c r="D23" s="24" t="s">
        <v>80</v>
      </c>
      <c r="E23" s="105">
        <f>E21*5</f>
        <v>45</v>
      </c>
      <c r="F23" s="66"/>
      <c r="G23" s="63"/>
      <c r="H23" s="47">
        <f t="shared" si="6"/>
        <v>0</v>
      </c>
      <c r="I23" s="63"/>
      <c r="J23" s="63"/>
      <c r="K23" s="48">
        <f t="shared" si="7"/>
        <v>0</v>
      </c>
      <c r="L23" s="49">
        <f t="shared" si="8"/>
        <v>0</v>
      </c>
      <c r="M23" s="47">
        <f t="shared" si="9"/>
        <v>0</v>
      </c>
      <c r="N23" s="47">
        <f t="shared" si="10"/>
        <v>0</v>
      </c>
      <c r="O23" s="47">
        <f t="shared" si="11"/>
        <v>0</v>
      </c>
      <c r="P23" s="48">
        <f t="shared" si="12"/>
        <v>0</v>
      </c>
    </row>
    <row r="24" spans="1:16" x14ac:dyDescent="0.2">
      <c r="A24" s="37">
        <v>5</v>
      </c>
      <c r="B24" s="38"/>
      <c r="C24" s="98" t="s">
        <v>81</v>
      </c>
      <c r="D24" s="24" t="s">
        <v>82</v>
      </c>
      <c r="E24" s="105">
        <v>1</v>
      </c>
      <c r="F24" s="66"/>
      <c r="G24" s="63"/>
      <c r="H24" s="47">
        <f t="shared" si="6"/>
        <v>0</v>
      </c>
      <c r="I24" s="63"/>
      <c r="J24" s="63"/>
      <c r="K24" s="48">
        <f t="shared" si="7"/>
        <v>0</v>
      </c>
      <c r="L24" s="49">
        <f t="shared" si="8"/>
        <v>0</v>
      </c>
      <c r="M24" s="47">
        <f t="shared" si="9"/>
        <v>0</v>
      </c>
      <c r="N24" s="47">
        <f t="shared" si="10"/>
        <v>0</v>
      </c>
      <c r="O24" s="47">
        <f t="shared" si="11"/>
        <v>0</v>
      </c>
      <c r="P24" s="48">
        <f t="shared" si="12"/>
        <v>0</v>
      </c>
    </row>
    <row r="25" spans="1:16" ht="22.5" x14ac:dyDescent="0.2">
      <c r="A25" s="37">
        <v>6</v>
      </c>
      <c r="B25" s="38"/>
      <c r="C25" s="98" t="s">
        <v>83</v>
      </c>
      <c r="D25" s="24" t="s">
        <v>80</v>
      </c>
      <c r="E25" s="105">
        <f>E21*0.25</f>
        <v>2.25</v>
      </c>
      <c r="F25" s="66"/>
      <c r="G25" s="63"/>
      <c r="H25" s="47">
        <f t="shared" si="6"/>
        <v>0</v>
      </c>
      <c r="I25" s="63"/>
      <c r="J25" s="63"/>
      <c r="K25" s="48">
        <f t="shared" si="7"/>
        <v>0</v>
      </c>
      <c r="L25" s="49">
        <f t="shared" si="8"/>
        <v>0</v>
      </c>
      <c r="M25" s="47">
        <f t="shared" si="9"/>
        <v>0</v>
      </c>
      <c r="N25" s="47">
        <f t="shared" si="10"/>
        <v>0</v>
      </c>
      <c r="O25" s="47">
        <f t="shared" si="11"/>
        <v>0</v>
      </c>
      <c r="P25" s="48">
        <f t="shared" si="12"/>
        <v>0</v>
      </c>
    </row>
    <row r="26" spans="1:16" x14ac:dyDescent="0.2">
      <c r="A26" s="37">
        <v>7</v>
      </c>
      <c r="B26" s="38"/>
      <c r="C26" s="95" t="s">
        <v>84</v>
      </c>
      <c r="D26" s="24" t="s">
        <v>70</v>
      </c>
      <c r="E26" s="105">
        <f>E21</f>
        <v>9</v>
      </c>
      <c r="F26" s="66"/>
      <c r="G26" s="63"/>
      <c r="H26" s="47">
        <f t="shared" si="6"/>
        <v>0</v>
      </c>
      <c r="I26" s="63"/>
      <c r="J26" s="63"/>
      <c r="K26" s="48">
        <f t="shared" si="7"/>
        <v>0</v>
      </c>
      <c r="L26" s="49">
        <f t="shared" si="8"/>
        <v>0</v>
      </c>
      <c r="M26" s="47">
        <f t="shared" si="9"/>
        <v>0</v>
      </c>
      <c r="N26" s="47">
        <f t="shared" si="10"/>
        <v>0</v>
      </c>
      <c r="O26" s="47">
        <f t="shared" si="11"/>
        <v>0</v>
      </c>
      <c r="P26" s="48">
        <f t="shared" si="12"/>
        <v>0</v>
      </c>
    </row>
    <row r="27" spans="1:16" ht="22.5" x14ac:dyDescent="0.2">
      <c r="A27" s="37">
        <v>8</v>
      </c>
      <c r="B27" s="38"/>
      <c r="C27" s="98" t="s">
        <v>85</v>
      </c>
      <c r="D27" s="24" t="s">
        <v>80</v>
      </c>
      <c r="E27" s="105">
        <f>E26*4</f>
        <v>36</v>
      </c>
      <c r="F27" s="66"/>
      <c r="G27" s="63"/>
      <c r="H27" s="47">
        <f t="shared" si="6"/>
        <v>0</v>
      </c>
      <c r="I27" s="63"/>
      <c r="J27" s="63"/>
      <c r="K27" s="48">
        <f t="shared" si="7"/>
        <v>0</v>
      </c>
      <c r="L27" s="49">
        <f t="shared" si="8"/>
        <v>0</v>
      </c>
      <c r="M27" s="47">
        <f t="shared" si="9"/>
        <v>0</v>
      </c>
      <c r="N27" s="47">
        <f t="shared" si="10"/>
        <v>0</v>
      </c>
      <c r="O27" s="47">
        <f t="shared" si="11"/>
        <v>0</v>
      </c>
      <c r="P27" s="48">
        <f t="shared" si="12"/>
        <v>0</v>
      </c>
    </row>
    <row r="28" spans="1:16" x14ac:dyDescent="0.2">
      <c r="A28" s="37">
        <v>9</v>
      </c>
      <c r="B28" s="38"/>
      <c r="C28" s="98" t="s">
        <v>86</v>
      </c>
      <c r="D28" s="24" t="s">
        <v>82</v>
      </c>
      <c r="E28" s="105">
        <v>1</v>
      </c>
      <c r="F28" s="66"/>
      <c r="G28" s="63"/>
      <c r="H28" s="47">
        <f t="shared" si="6"/>
        <v>0</v>
      </c>
      <c r="I28" s="63"/>
      <c r="J28" s="63"/>
      <c r="K28" s="48">
        <f t="shared" si="7"/>
        <v>0</v>
      </c>
      <c r="L28" s="49">
        <f t="shared" si="8"/>
        <v>0</v>
      </c>
      <c r="M28" s="47">
        <f t="shared" si="9"/>
        <v>0</v>
      </c>
      <c r="N28" s="47">
        <f t="shared" si="10"/>
        <v>0</v>
      </c>
      <c r="O28" s="47">
        <f t="shared" si="11"/>
        <v>0</v>
      </c>
      <c r="P28" s="48">
        <f t="shared" si="12"/>
        <v>0</v>
      </c>
    </row>
    <row r="29" spans="1:16" x14ac:dyDescent="0.2">
      <c r="A29" s="37">
        <v>10</v>
      </c>
      <c r="B29" s="38"/>
      <c r="C29" s="95" t="s">
        <v>87</v>
      </c>
      <c r="D29" s="24" t="s">
        <v>70</v>
      </c>
      <c r="E29" s="105">
        <f>E26</f>
        <v>9</v>
      </c>
      <c r="F29" s="66"/>
      <c r="G29" s="63"/>
      <c r="H29" s="47">
        <f t="shared" si="6"/>
        <v>0</v>
      </c>
      <c r="I29" s="63"/>
      <c r="J29" s="63"/>
      <c r="K29" s="48">
        <f t="shared" si="7"/>
        <v>0</v>
      </c>
      <c r="L29" s="49">
        <f t="shared" si="8"/>
        <v>0</v>
      </c>
      <c r="M29" s="47">
        <f t="shared" si="9"/>
        <v>0</v>
      </c>
      <c r="N29" s="47">
        <f t="shared" si="10"/>
        <v>0</v>
      </c>
      <c r="O29" s="47">
        <f t="shared" si="11"/>
        <v>0</v>
      </c>
      <c r="P29" s="48">
        <f t="shared" si="12"/>
        <v>0</v>
      </c>
    </row>
    <row r="30" spans="1:16" ht="22.5" x14ac:dyDescent="0.2">
      <c r="A30" s="37">
        <v>11</v>
      </c>
      <c r="B30" s="38"/>
      <c r="C30" s="99" t="s">
        <v>88</v>
      </c>
      <c r="D30" s="24" t="s">
        <v>89</v>
      </c>
      <c r="E30" s="105">
        <f>E29*0.45*1.2</f>
        <v>4.8600000000000003</v>
      </c>
      <c r="F30" s="66"/>
      <c r="G30" s="63"/>
      <c r="H30" s="47">
        <f t="shared" si="6"/>
        <v>0</v>
      </c>
      <c r="I30" s="63"/>
      <c r="J30" s="63"/>
      <c r="K30" s="48">
        <f t="shared" si="7"/>
        <v>0</v>
      </c>
      <c r="L30" s="49">
        <f t="shared" si="8"/>
        <v>0</v>
      </c>
      <c r="M30" s="47">
        <f t="shared" si="9"/>
        <v>0</v>
      </c>
      <c r="N30" s="47">
        <f t="shared" si="10"/>
        <v>0</v>
      </c>
      <c r="O30" s="47">
        <f t="shared" si="11"/>
        <v>0</v>
      </c>
      <c r="P30" s="48">
        <f t="shared" si="12"/>
        <v>0</v>
      </c>
    </row>
    <row r="31" spans="1:16" x14ac:dyDescent="0.2">
      <c r="A31" s="37">
        <v>12</v>
      </c>
      <c r="B31" s="38"/>
      <c r="C31" s="99" t="s">
        <v>86</v>
      </c>
      <c r="D31" s="24" t="s">
        <v>82</v>
      </c>
      <c r="E31" s="105">
        <v>1</v>
      </c>
      <c r="F31" s="66"/>
      <c r="G31" s="63"/>
      <c r="H31" s="47">
        <f t="shared" si="6"/>
        <v>0</v>
      </c>
      <c r="I31" s="63"/>
      <c r="J31" s="63"/>
      <c r="K31" s="48">
        <f t="shared" si="7"/>
        <v>0</v>
      </c>
      <c r="L31" s="49">
        <f t="shared" si="8"/>
        <v>0</v>
      </c>
      <c r="M31" s="47">
        <f t="shared" si="9"/>
        <v>0</v>
      </c>
      <c r="N31" s="47">
        <f t="shared" si="10"/>
        <v>0</v>
      </c>
      <c r="O31" s="47">
        <f t="shared" si="11"/>
        <v>0</v>
      </c>
      <c r="P31" s="48">
        <f t="shared" si="12"/>
        <v>0</v>
      </c>
    </row>
    <row r="32" spans="1:16" x14ac:dyDescent="0.2">
      <c r="A32" s="96">
        <v>3</v>
      </c>
      <c r="B32" s="38"/>
      <c r="C32" s="97" t="s">
        <v>90</v>
      </c>
      <c r="D32" s="24"/>
      <c r="E32" s="105"/>
      <c r="F32" s="66"/>
      <c r="G32" s="63"/>
      <c r="H32" s="47">
        <f t="shared" si="6"/>
        <v>0</v>
      </c>
      <c r="I32" s="63"/>
      <c r="J32" s="63"/>
      <c r="K32" s="48">
        <f t="shared" si="7"/>
        <v>0</v>
      </c>
      <c r="L32" s="49">
        <f t="shared" si="8"/>
        <v>0</v>
      </c>
      <c r="M32" s="47">
        <f t="shared" si="9"/>
        <v>0</v>
      </c>
      <c r="N32" s="47">
        <f t="shared" si="10"/>
        <v>0</v>
      </c>
      <c r="O32" s="47">
        <f t="shared" si="11"/>
        <v>0</v>
      </c>
      <c r="P32" s="48">
        <f t="shared" si="12"/>
        <v>0</v>
      </c>
    </row>
    <row r="33" spans="1:16" x14ac:dyDescent="0.2">
      <c r="A33" s="37">
        <v>1</v>
      </c>
      <c r="B33" s="38"/>
      <c r="C33" s="95" t="s">
        <v>91</v>
      </c>
      <c r="D33" s="24" t="s">
        <v>72</v>
      </c>
      <c r="E33" s="105">
        <v>0.12</v>
      </c>
      <c r="F33" s="66"/>
      <c r="G33" s="63"/>
      <c r="H33" s="47">
        <f t="shared" si="6"/>
        <v>0</v>
      </c>
      <c r="I33" s="63"/>
      <c r="J33" s="63"/>
      <c r="K33" s="48">
        <f t="shared" si="7"/>
        <v>0</v>
      </c>
      <c r="L33" s="49">
        <f t="shared" si="8"/>
        <v>0</v>
      </c>
      <c r="M33" s="47">
        <f t="shared" si="9"/>
        <v>0</v>
      </c>
      <c r="N33" s="47">
        <f t="shared" si="10"/>
        <v>0</v>
      </c>
      <c r="O33" s="47">
        <f t="shared" si="11"/>
        <v>0</v>
      </c>
      <c r="P33" s="48">
        <f t="shared" si="12"/>
        <v>0</v>
      </c>
    </row>
    <row r="34" spans="1:16" x14ac:dyDescent="0.2">
      <c r="A34" s="37">
        <v>2</v>
      </c>
      <c r="B34" s="38"/>
      <c r="C34" s="98" t="s">
        <v>92</v>
      </c>
      <c r="D34" s="24" t="s">
        <v>72</v>
      </c>
      <c r="E34" s="105">
        <f>E33*1.25</f>
        <v>0.15</v>
      </c>
      <c r="F34" s="66"/>
      <c r="G34" s="63"/>
      <c r="H34" s="47">
        <f t="shared" si="6"/>
        <v>0</v>
      </c>
      <c r="I34" s="63"/>
      <c r="J34" s="63"/>
      <c r="K34" s="48">
        <f t="shared" si="7"/>
        <v>0</v>
      </c>
      <c r="L34" s="49">
        <f t="shared" si="8"/>
        <v>0</v>
      </c>
      <c r="M34" s="47">
        <f t="shared" si="9"/>
        <v>0</v>
      </c>
      <c r="N34" s="47">
        <f t="shared" si="10"/>
        <v>0</v>
      </c>
      <c r="O34" s="47">
        <f t="shared" si="11"/>
        <v>0</v>
      </c>
      <c r="P34" s="48">
        <f t="shared" si="12"/>
        <v>0</v>
      </c>
    </row>
    <row r="35" spans="1:16" x14ac:dyDescent="0.2">
      <c r="A35" s="37">
        <v>3</v>
      </c>
      <c r="B35" s="38"/>
      <c r="C35" s="98" t="s">
        <v>93</v>
      </c>
      <c r="D35" s="24" t="s">
        <v>82</v>
      </c>
      <c r="E35" s="105">
        <v>1</v>
      </c>
      <c r="F35" s="66"/>
      <c r="G35" s="63"/>
      <c r="H35" s="47">
        <f t="shared" si="6"/>
        <v>0</v>
      </c>
      <c r="I35" s="63"/>
      <c r="J35" s="63"/>
      <c r="K35" s="48">
        <f t="shared" si="7"/>
        <v>0</v>
      </c>
      <c r="L35" s="49">
        <f t="shared" si="8"/>
        <v>0</v>
      </c>
      <c r="M35" s="47">
        <f t="shared" si="9"/>
        <v>0</v>
      </c>
      <c r="N35" s="47">
        <f t="shared" si="10"/>
        <v>0</v>
      </c>
      <c r="O35" s="47">
        <f t="shared" si="11"/>
        <v>0</v>
      </c>
      <c r="P35" s="48">
        <f t="shared" si="12"/>
        <v>0</v>
      </c>
    </row>
    <row r="36" spans="1:16" ht="22.5" x14ac:dyDescent="0.2">
      <c r="A36" s="37">
        <v>4</v>
      </c>
      <c r="B36" s="38"/>
      <c r="C36" s="95" t="s">
        <v>94</v>
      </c>
      <c r="D36" s="24" t="s">
        <v>70</v>
      </c>
      <c r="E36" s="105">
        <v>15.12</v>
      </c>
      <c r="F36" s="66"/>
      <c r="G36" s="63"/>
      <c r="H36" s="47">
        <f t="shared" si="6"/>
        <v>0</v>
      </c>
      <c r="I36" s="63"/>
      <c r="J36" s="63"/>
      <c r="K36" s="48">
        <f t="shared" si="7"/>
        <v>0</v>
      </c>
      <c r="L36" s="49">
        <f t="shared" si="8"/>
        <v>0</v>
      </c>
      <c r="M36" s="47">
        <f t="shared" si="9"/>
        <v>0</v>
      </c>
      <c r="N36" s="47">
        <f t="shared" si="10"/>
        <v>0</v>
      </c>
      <c r="O36" s="47">
        <f t="shared" si="11"/>
        <v>0</v>
      </c>
      <c r="P36" s="48">
        <f t="shared" si="12"/>
        <v>0</v>
      </c>
    </row>
    <row r="37" spans="1:16" ht="22.5" x14ac:dyDescent="0.2">
      <c r="A37" s="37">
        <v>5</v>
      </c>
      <c r="B37" s="38"/>
      <c r="C37" s="98" t="s">
        <v>95</v>
      </c>
      <c r="D37" s="24" t="s">
        <v>70</v>
      </c>
      <c r="E37" s="105">
        <f>E36*1.15</f>
        <v>17.39</v>
      </c>
      <c r="F37" s="66"/>
      <c r="G37" s="63"/>
      <c r="H37" s="47">
        <f t="shared" si="6"/>
        <v>0</v>
      </c>
      <c r="I37" s="63"/>
      <c r="J37" s="63"/>
      <c r="K37" s="48">
        <f t="shared" si="7"/>
        <v>0</v>
      </c>
      <c r="L37" s="49">
        <f t="shared" si="8"/>
        <v>0</v>
      </c>
      <c r="M37" s="47">
        <f t="shared" si="9"/>
        <v>0</v>
      </c>
      <c r="N37" s="47">
        <f t="shared" si="10"/>
        <v>0</v>
      </c>
      <c r="O37" s="47">
        <f t="shared" si="11"/>
        <v>0</v>
      </c>
      <c r="P37" s="48">
        <f t="shared" si="12"/>
        <v>0</v>
      </c>
    </row>
    <row r="38" spans="1:16" ht="22.5" x14ac:dyDescent="0.2">
      <c r="A38" s="37">
        <v>6</v>
      </c>
      <c r="B38" s="38"/>
      <c r="C38" s="98" t="s">
        <v>96</v>
      </c>
      <c r="D38" s="24" t="s">
        <v>70</v>
      </c>
      <c r="E38" s="105">
        <f>E36*1.15</f>
        <v>17.39</v>
      </c>
      <c r="F38" s="66"/>
      <c r="G38" s="63"/>
      <c r="H38" s="47">
        <f t="shared" si="6"/>
        <v>0</v>
      </c>
      <c r="I38" s="63"/>
      <c r="J38" s="63"/>
      <c r="K38" s="48">
        <f t="shared" si="7"/>
        <v>0</v>
      </c>
      <c r="L38" s="49">
        <f t="shared" si="8"/>
        <v>0</v>
      </c>
      <c r="M38" s="47">
        <f t="shared" si="9"/>
        <v>0</v>
      </c>
      <c r="N38" s="47">
        <f t="shared" si="10"/>
        <v>0</v>
      </c>
      <c r="O38" s="47">
        <f t="shared" si="11"/>
        <v>0</v>
      </c>
      <c r="P38" s="48">
        <f t="shared" si="12"/>
        <v>0</v>
      </c>
    </row>
    <row r="39" spans="1:16" x14ac:dyDescent="0.2">
      <c r="A39" s="37">
        <v>7</v>
      </c>
      <c r="B39" s="38"/>
      <c r="C39" s="98" t="s">
        <v>97</v>
      </c>
      <c r="D39" s="24" t="s">
        <v>82</v>
      </c>
      <c r="E39" s="105">
        <v>1</v>
      </c>
      <c r="F39" s="66"/>
      <c r="G39" s="63"/>
      <c r="H39" s="47">
        <f t="shared" si="6"/>
        <v>0</v>
      </c>
      <c r="I39" s="63"/>
      <c r="J39" s="63"/>
      <c r="K39" s="48">
        <f t="shared" si="7"/>
        <v>0</v>
      </c>
      <c r="L39" s="49">
        <f t="shared" si="8"/>
        <v>0</v>
      </c>
      <c r="M39" s="47">
        <f t="shared" si="9"/>
        <v>0</v>
      </c>
      <c r="N39" s="47">
        <f t="shared" si="10"/>
        <v>0</v>
      </c>
      <c r="O39" s="47">
        <f t="shared" si="11"/>
        <v>0</v>
      </c>
      <c r="P39" s="48">
        <f t="shared" si="12"/>
        <v>0</v>
      </c>
    </row>
    <row r="40" spans="1:16" x14ac:dyDescent="0.2">
      <c r="A40" s="37">
        <v>8</v>
      </c>
      <c r="B40" s="38"/>
      <c r="C40" s="95" t="s">
        <v>98</v>
      </c>
      <c r="D40" s="24" t="s">
        <v>70</v>
      </c>
      <c r="E40" s="105">
        <v>15.12</v>
      </c>
      <c r="F40" s="66"/>
      <c r="G40" s="63"/>
      <c r="H40" s="47">
        <f t="shared" si="6"/>
        <v>0</v>
      </c>
      <c r="I40" s="63"/>
      <c r="J40" s="63"/>
      <c r="K40" s="48">
        <f t="shared" si="7"/>
        <v>0</v>
      </c>
      <c r="L40" s="49">
        <f t="shared" si="8"/>
        <v>0</v>
      </c>
      <c r="M40" s="47">
        <f t="shared" si="9"/>
        <v>0</v>
      </c>
      <c r="N40" s="47">
        <f t="shared" si="10"/>
        <v>0</v>
      </c>
      <c r="O40" s="47">
        <f t="shared" si="11"/>
        <v>0</v>
      </c>
      <c r="P40" s="48">
        <f t="shared" si="12"/>
        <v>0</v>
      </c>
    </row>
    <row r="41" spans="1:16" ht="22.5" x14ac:dyDescent="0.2">
      <c r="A41" s="37">
        <v>9</v>
      </c>
      <c r="B41" s="38"/>
      <c r="C41" s="98" t="s">
        <v>99</v>
      </c>
      <c r="D41" s="24" t="s">
        <v>70</v>
      </c>
      <c r="E41" s="105">
        <f>E40*1.25</f>
        <v>18.899999999999999</v>
      </c>
      <c r="F41" s="66"/>
      <c r="G41" s="63"/>
      <c r="H41" s="47">
        <f t="shared" si="6"/>
        <v>0</v>
      </c>
      <c r="I41" s="63"/>
      <c r="J41" s="63"/>
      <c r="K41" s="48">
        <f t="shared" si="7"/>
        <v>0</v>
      </c>
      <c r="L41" s="49">
        <f t="shared" si="8"/>
        <v>0</v>
      </c>
      <c r="M41" s="47">
        <f t="shared" si="9"/>
        <v>0</v>
      </c>
      <c r="N41" s="47">
        <f t="shared" si="10"/>
        <v>0</v>
      </c>
      <c r="O41" s="47">
        <f t="shared" si="11"/>
        <v>0</v>
      </c>
      <c r="P41" s="48">
        <f t="shared" si="12"/>
        <v>0</v>
      </c>
    </row>
    <row r="42" spans="1:16" ht="22.5" x14ac:dyDescent="0.2">
      <c r="A42" s="37">
        <v>10</v>
      </c>
      <c r="B42" s="38"/>
      <c r="C42" s="98" t="s">
        <v>100</v>
      </c>
      <c r="D42" s="24" t="s">
        <v>70</v>
      </c>
      <c r="E42" s="105">
        <f>E40*1.25</f>
        <v>18.899999999999999</v>
      </c>
      <c r="F42" s="66"/>
      <c r="G42" s="63"/>
      <c r="H42" s="47">
        <f t="shared" si="6"/>
        <v>0</v>
      </c>
      <c r="I42" s="63"/>
      <c r="J42" s="63"/>
      <c r="K42" s="48">
        <f t="shared" si="7"/>
        <v>0</v>
      </c>
      <c r="L42" s="49">
        <f t="shared" si="8"/>
        <v>0</v>
      </c>
      <c r="M42" s="47">
        <f t="shared" si="9"/>
        <v>0</v>
      </c>
      <c r="N42" s="47">
        <f t="shared" si="10"/>
        <v>0</v>
      </c>
      <c r="O42" s="47">
        <f t="shared" si="11"/>
        <v>0</v>
      </c>
      <c r="P42" s="48">
        <f t="shared" si="12"/>
        <v>0</v>
      </c>
    </row>
    <row r="43" spans="1:16" x14ac:dyDescent="0.2">
      <c r="A43" s="37">
        <v>11</v>
      </c>
      <c r="B43" s="38"/>
      <c r="C43" s="98" t="s">
        <v>101</v>
      </c>
      <c r="D43" s="24" t="s">
        <v>82</v>
      </c>
      <c r="E43" s="105">
        <v>1</v>
      </c>
      <c r="F43" s="66"/>
      <c r="G43" s="63"/>
      <c r="H43" s="47">
        <f t="shared" si="6"/>
        <v>0</v>
      </c>
      <c r="I43" s="63"/>
      <c r="J43" s="63"/>
      <c r="K43" s="48">
        <f t="shared" si="7"/>
        <v>0</v>
      </c>
      <c r="L43" s="49">
        <f t="shared" si="8"/>
        <v>0</v>
      </c>
      <c r="M43" s="47">
        <f t="shared" si="9"/>
        <v>0</v>
      </c>
      <c r="N43" s="47">
        <f t="shared" si="10"/>
        <v>0</v>
      </c>
      <c r="O43" s="47">
        <f t="shared" si="11"/>
        <v>0</v>
      </c>
      <c r="P43" s="48">
        <f t="shared" si="12"/>
        <v>0</v>
      </c>
    </row>
    <row r="44" spans="1:16" x14ac:dyDescent="0.2">
      <c r="A44" s="37">
        <v>12</v>
      </c>
      <c r="B44" s="38"/>
      <c r="C44" s="95" t="s">
        <v>102</v>
      </c>
      <c r="D44" s="24" t="s">
        <v>103</v>
      </c>
      <c r="E44" s="105">
        <v>22.8</v>
      </c>
      <c r="F44" s="66"/>
      <c r="G44" s="63"/>
      <c r="H44" s="47">
        <f t="shared" si="6"/>
        <v>0</v>
      </c>
      <c r="I44" s="63"/>
      <c r="J44" s="63"/>
      <c r="K44" s="48">
        <f t="shared" si="7"/>
        <v>0</v>
      </c>
      <c r="L44" s="49">
        <f t="shared" si="8"/>
        <v>0</v>
      </c>
      <c r="M44" s="47">
        <f t="shared" si="9"/>
        <v>0</v>
      </c>
      <c r="N44" s="47">
        <f t="shared" si="10"/>
        <v>0</v>
      </c>
      <c r="O44" s="47">
        <f t="shared" si="11"/>
        <v>0</v>
      </c>
      <c r="P44" s="48">
        <f t="shared" si="12"/>
        <v>0</v>
      </c>
    </row>
    <row r="45" spans="1:16" x14ac:dyDescent="0.2">
      <c r="A45" s="37">
        <v>13</v>
      </c>
      <c r="B45" s="38"/>
      <c r="C45" s="98" t="s">
        <v>104</v>
      </c>
      <c r="D45" s="24" t="s">
        <v>103</v>
      </c>
      <c r="E45" s="105">
        <f>E44*1.1</f>
        <v>25.08</v>
      </c>
      <c r="F45" s="66"/>
      <c r="G45" s="63"/>
      <c r="H45" s="47">
        <f t="shared" si="6"/>
        <v>0</v>
      </c>
      <c r="I45" s="63"/>
      <c r="J45" s="63"/>
      <c r="K45" s="48">
        <f t="shared" si="7"/>
        <v>0</v>
      </c>
      <c r="L45" s="49">
        <f t="shared" si="8"/>
        <v>0</v>
      </c>
      <c r="M45" s="47">
        <f t="shared" si="9"/>
        <v>0</v>
      </c>
      <c r="N45" s="47">
        <f t="shared" si="10"/>
        <v>0</v>
      </c>
      <c r="O45" s="47">
        <f t="shared" si="11"/>
        <v>0</v>
      </c>
      <c r="P45" s="48">
        <f t="shared" si="12"/>
        <v>0</v>
      </c>
    </row>
    <row r="46" spans="1:16" x14ac:dyDescent="0.2">
      <c r="A46" s="37">
        <v>14</v>
      </c>
      <c r="B46" s="38"/>
      <c r="C46" s="98" t="s">
        <v>97</v>
      </c>
      <c r="D46" s="24" t="s">
        <v>82</v>
      </c>
      <c r="E46" s="105">
        <v>1</v>
      </c>
      <c r="F46" s="66"/>
      <c r="G46" s="63"/>
      <c r="H46" s="47">
        <f t="shared" si="6"/>
        <v>0</v>
      </c>
      <c r="I46" s="63"/>
      <c r="J46" s="63"/>
      <c r="K46" s="48">
        <f t="shared" si="7"/>
        <v>0</v>
      </c>
      <c r="L46" s="49">
        <f t="shared" si="8"/>
        <v>0</v>
      </c>
      <c r="M46" s="47">
        <f t="shared" si="9"/>
        <v>0</v>
      </c>
      <c r="N46" s="47">
        <f t="shared" si="10"/>
        <v>0</v>
      </c>
      <c r="O46" s="47">
        <f t="shared" si="11"/>
        <v>0</v>
      </c>
      <c r="P46" s="48">
        <f t="shared" si="12"/>
        <v>0</v>
      </c>
    </row>
    <row r="47" spans="1:16" ht="22.5" x14ac:dyDescent="0.2">
      <c r="A47" s="37">
        <v>15</v>
      </c>
      <c r="B47" s="38"/>
      <c r="C47" s="95" t="s">
        <v>105</v>
      </c>
      <c r="D47" s="24" t="s">
        <v>103</v>
      </c>
      <c r="E47" s="105">
        <v>15.8</v>
      </c>
      <c r="F47" s="66"/>
      <c r="G47" s="63"/>
      <c r="H47" s="47">
        <f t="shared" si="6"/>
        <v>0</v>
      </c>
      <c r="I47" s="63"/>
      <c r="J47" s="63"/>
      <c r="K47" s="48">
        <f t="shared" si="7"/>
        <v>0</v>
      </c>
      <c r="L47" s="49">
        <f t="shared" si="8"/>
        <v>0</v>
      </c>
      <c r="M47" s="47">
        <f t="shared" si="9"/>
        <v>0</v>
      </c>
      <c r="N47" s="47">
        <f t="shared" si="10"/>
        <v>0</v>
      </c>
      <c r="O47" s="47">
        <f t="shared" si="11"/>
        <v>0</v>
      </c>
      <c r="P47" s="48">
        <f t="shared" si="12"/>
        <v>0</v>
      </c>
    </row>
    <row r="48" spans="1:16" ht="22.5" x14ac:dyDescent="0.2">
      <c r="A48" s="37">
        <v>16</v>
      </c>
      <c r="B48" s="38"/>
      <c r="C48" s="98" t="s">
        <v>106</v>
      </c>
      <c r="D48" s="24" t="s">
        <v>103</v>
      </c>
      <c r="E48" s="105">
        <f>E47*1.15</f>
        <v>18.170000000000002</v>
      </c>
      <c r="F48" s="66"/>
      <c r="G48" s="63"/>
      <c r="H48" s="47">
        <f t="shared" si="6"/>
        <v>0</v>
      </c>
      <c r="I48" s="63"/>
      <c r="J48" s="63"/>
      <c r="K48" s="48">
        <f t="shared" si="7"/>
        <v>0</v>
      </c>
      <c r="L48" s="49">
        <f t="shared" si="8"/>
        <v>0</v>
      </c>
      <c r="M48" s="47">
        <f t="shared" si="9"/>
        <v>0</v>
      </c>
      <c r="N48" s="47">
        <f t="shared" si="10"/>
        <v>0</v>
      </c>
      <c r="O48" s="47">
        <f t="shared" si="11"/>
        <v>0</v>
      </c>
      <c r="P48" s="48">
        <f t="shared" si="12"/>
        <v>0</v>
      </c>
    </row>
    <row r="49" spans="1:16" x14ac:dyDescent="0.2">
      <c r="A49" s="37">
        <v>17</v>
      </c>
      <c r="B49" s="38"/>
      <c r="C49" s="98" t="s">
        <v>93</v>
      </c>
      <c r="D49" s="24" t="s">
        <v>107</v>
      </c>
      <c r="E49" s="105">
        <v>1</v>
      </c>
      <c r="F49" s="66"/>
      <c r="G49" s="63"/>
      <c r="H49" s="47">
        <f t="shared" si="6"/>
        <v>0</v>
      </c>
      <c r="I49" s="63"/>
      <c r="J49" s="63"/>
      <c r="K49" s="48">
        <f t="shared" si="7"/>
        <v>0</v>
      </c>
      <c r="L49" s="49">
        <f t="shared" si="8"/>
        <v>0</v>
      </c>
      <c r="M49" s="47">
        <f t="shared" si="9"/>
        <v>0</v>
      </c>
      <c r="N49" s="47">
        <f t="shared" si="10"/>
        <v>0</v>
      </c>
      <c r="O49" s="47">
        <f t="shared" si="11"/>
        <v>0</v>
      </c>
      <c r="P49" s="48">
        <f t="shared" si="12"/>
        <v>0</v>
      </c>
    </row>
    <row r="50" spans="1:16" x14ac:dyDescent="0.2">
      <c r="A50" s="96">
        <v>4</v>
      </c>
      <c r="B50" s="38"/>
      <c r="C50" s="97" t="s">
        <v>108</v>
      </c>
      <c r="D50" s="24"/>
      <c r="E50" s="105"/>
      <c r="F50" s="66"/>
      <c r="G50" s="63"/>
      <c r="H50" s="47">
        <f t="shared" si="6"/>
        <v>0</v>
      </c>
      <c r="I50" s="63"/>
      <c r="J50" s="63"/>
      <c r="K50" s="48">
        <f t="shared" si="7"/>
        <v>0</v>
      </c>
      <c r="L50" s="49">
        <f t="shared" si="8"/>
        <v>0</v>
      </c>
      <c r="M50" s="47">
        <f t="shared" si="9"/>
        <v>0</v>
      </c>
      <c r="N50" s="47">
        <f t="shared" si="10"/>
        <v>0</v>
      </c>
      <c r="O50" s="47">
        <f t="shared" si="11"/>
        <v>0</v>
      </c>
      <c r="P50" s="48">
        <f t="shared" si="12"/>
        <v>0</v>
      </c>
    </row>
    <row r="51" spans="1:16" ht="22.5" x14ac:dyDescent="0.2">
      <c r="A51" s="37">
        <v>1</v>
      </c>
      <c r="B51" s="38"/>
      <c r="C51" s="95" t="s">
        <v>109</v>
      </c>
      <c r="D51" s="24" t="s">
        <v>72</v>
      </c>
      <c r="E51" s="105">
        <v>7.06</v>
      </c>
      <c r="F51" s="66"/>
      <c r="G51" s="63"/>
      <c r="H51" s="47">
        <f t="shared" si="6"/>
        <v>0</v>
      </c>
      <c r="I51" s="63"/>
      <c r="J51" s="63"/>
      <c r="K51" s="48">
        <f t="shared" si="7"/>
        <v>0</v>
      </c>
      <c r="L51" s="49">
        <f t="shared" si="8"/>
        <v>0</v>
      </c>
      <c r="M51" s="47">
        <f t="shared" si="9"/>
        <v>0</v>
      </c>
      <c r="N51" s="47">
        <f t="shared" si="10"/>
        <v>0</v>
      </c>
      <c r="O51" s="47">
        <f t="shared" si="11"/>
        <v>0</v>
      </c>
      <c r="P51" s="48">
        <f t="shared" si="12"/>
        <v>0</v>
      </c>
    </row>
    <row r="52" spans="1:16" ht="22.5" x14ac:dyDescent="0.2">
      <c r="A52" s="37">
        <v>2</v>
      </c>
      <c r="B52" s="38"/>
      <c r="C52" s="98" t="s">
        <v>110</v>
      </c>
      <c r="D52" s="24" t="s">
        <v>72</v>
      </c>
      <c r="E52" s="105">
        <f>E51*1.2</f>
        <v>8.4700000000000006</v>
      </c>
      <c r="F52" s="66"/>
      <c r="G52" s="63"/>
      <c r="H52" s="47">
        <f t="shared" si="6"/>
        <v>0</v>
      </c>
      <c r="I52" s="63"/>
      <c r="J52" s="63"/>
      <c r="K52" s="48">
        <f t="shared" si="7"/>
        <v>0</v>
      </c>
      <c r="L52" s="49">
        <f t="shared" si="8"/>
        <v>0</v>
      </c>
      <c r="M52" s="47">
        <f t="shared" si="9"/>
        <v>0</v>
      </c>
      <c r="N52" s="47">
        <f t="shared" si="10"/>
        <v>0</v>
      </c>
      <c r="O52" s="47">
        <f t="shared" si="11"/>
        <v>0</v>
      </c>
      <c r="P52" s="48">
        <f t="shared" si="12"/>
        <v>0</v>
      </c>
    </row>
    <row r="53" spans="1:16" ht="22.5" x14ac:dyDescent="0.2">
      <c r="A53" s="37">
        <v>3</v>
      </c>
      <c r="B53" s="38"/>
      <c r="C53" s="95" t="s">
        <v>111</v>
      </c>
      <c r="D53" s="24" t="s">
        <v>72</v>
      </c>
      <c r="E53" s="105">
        <v>1.44</v>
      </c>
      <c r="F53" s="66"/>
      <c r="G53" s="63"/>
      <c r="H53" s="47">
        <f t="shared" si="6"/>
        <v>0</v>
      </c>
      <c r="I53" s="63"/>
      <c r="J53" s="63"/>
      <c r="K53" s="48">
        <f t="shared" si="7"/>
        <v>0</v>
      </c>
      <c r="L53" s="49">
        <f t="shared" si="8"/>
        <v>0</v>
      </c>
      <c r="M53" s="47">
        <f t="shared" si="9"/>
        <v>0</v>
      </c>
      <c r="N53" s="47">
        <f t="shared" si="10"/>
        <v>0</v>
      </c>
      <c r="O53" s="47">
        <f t="shared" si="11"/>
        <v>0</v>
      </c>
      <c r="P53" s="48">
        <f t="shared" si="12"/>
        <v>0</v>
      </c>
    </row>
    <row r="54" spans="1:16" ht="22.5" x14ac:dyDescent="0.2">
      <c r="A54" s="37">
        <v>4</v>
      </c>
      <c r="B54" s="38"/>
      <c r="C54" s="98" t="s">
        <v>112</v>
      </c>
      <c r="D54" s="24" t="s">
        <v>72</v>
      </c>
      <c r="E54" s="105">
        <f>E53*1.2</f>
        <v>1.73</v>
      </c>
      <c r="F54" s="66"/>
      <c r="G54" s="63"/>
      <c r="H54" s="47">
        <f t="shared" si="6"/>
        <v>0</v>
      </c>
      <c r="I54" s="63"/>
      <c r="J54" s="63"/>
      <c r="K54" s="48">
        <f t="shared" si="7"/>
        <v>0</v>
      </c>
      <c r="L54" s="49">
        <f t="shared" si="8"/>
        <v>0</v>
      </c>
      <c r="M54" s="47">
        <f t="shared" si="9"/>
        <v>0</v>
      </c>
      <c r="N54" s="47">
        <f t="shared" si="10"/>
        <v>0</v>
      </c>
      <c r="O54" s="47">
        <f t="shared" si="11"/>
        <v>0</v>
      </c>
      <c r="P54" s="48">
        <f t="shared" si="12"/>
        <v>0</v>
      </c>
    </row>
    <row r="55" spans="1:16" ht="33.75" x14ac:dyDescent="0.2">
      <c r="A55" s="37">
        <v>5</v>
      </c>
      <c r="B55" s="38"/>
      <c r="C55" s="95" t="s">
        <v>113</v>
      </c>
      <c r="D55" s="24" t="s">
        <v>72</v>
      </c>
      <c r="E55" s="105">
        <v>0.36</v>
      </c>
      <c r="F55" s="66"/>
      <c r="G55" s="63"/>
      <c r="H55" s="47">
        <f t="shared" si="6"/>
        <v>0</v>
      </c>
      <c r="I55" s="63"/>
      <c r="J55" s="63"/>
      <c r="K55" s="48">
        <f t="shared" si="7"/>
        <v>0</v>
      </c>
      <c r="L55" s="49">
        <f t="shared" si="8"/>
        <v>0</v>
      </c>
      <c r="M55" s="47">
        <f t="shared" si="9"/>
        <v>0</v>
      </c>
      <c r="N55" s="47">
        <f t="shared" si="10"/>
        <v>0</v>
      </c>
      <c r="O55" s="47">
        <f t="shared" si="11"/>
        <v>0</v>
      </c>
      <c r="P55" s="48">
        <f t="shared" si="12"/>
        <v>0</v>
      </c>
    </row>
    <row r="56" spans="1:16" ht="22.5" x14ac:dyDescent="0.2">
      <c r="A56" s="37">
        <v>6</v>
      </c>
      <c r="B56" s="38"/>
      <c r="C56" s="98" t="s">
        <v>114</v>
      </c>
      <c r="D56" s="24" t="s">
        <v>72</v>
      </c>
      <c r="E56" s="105">
        <f>E55*1.2</f>
        <v>0.43</v>
      </c>
      <c r="F56" s="66"/>
      <c r="G56" s="63"/>
      <c r="H56" s="47">
        <f t="shared" si="6"/>
        <v>0</v>
      </c>
      <c r="I56" s="63"/>
      <c r="J56" s="63"/>
      <c r="K56" s="48">
        <f t="shared" si="7"/>
        <v>0</v>
      </c>
      <c r="L56" s="49">
        <f t="shared" si="8"/>
        <v>0</v>
      </c>
      <c r="M56" s="47">
        <f t="shared" si="9"/>
        <v>0</v>
      </c>
      <c r="N56" s="47">
        <f t="shared" si="10"/>
        <v>0</v>
      </c>
      <c r="O56" s="47">
        <f t="shared" si="11"/>
        <v>0</v>
      </c>
      <c r="P56" s="48">
        <f t="shared" si="12"/>
        <v>0</v>
      </c>
    </row>
    <row r="57" spans="1:16" x14ac:dyDescent="0.2">
      <c r="A57" s="37">
        <v>7</v>
      </c>
      <c r="B57" s="38"/>
      <c r="C57" s="95" t="s">
        <v>115</v>
      </c>
      <c r="D57" s="24" t="s">
        <v>70</v>
      </c>
      <c r="E57" s="105">
        <v>8.06</v>
      </c>
      <c r="F57" s="66"/>
      <c r="G57" s="63"/>
      <c r="H57" s="47">
        <f t="shared" si="6"/>
        <v>0</v>
      </c>
      <c r="I57" s="63"/>
      <c r="J57" s="63"/>
      <c r="K57" s="48">
        <f t="shared" si="7"/>
        <v>0</v>
      </c>
      <c r="L57" s="49">
        <f t="shared" si="8"/>
        <v>0</v>
      </c>
      <c r="M57" s="47">
        <f t="shared" si="9"/>
        <v>0</v>
      </c>
      <c r="N57" s="47">
        <f t="shared" si="10"/>
        <v>0</v>
      </c>
      <c r="O57" s="47">
        <f t="shared" si="11"/>
        <v>0</v>
      </c>
      <c r="P57" s="48">
        <f t="shared" si="12"/>
        <v>0</v>
      </c>
    </row>
    <row r="58" spans="1:16" x14ac:dyDescent="0.2">
      <c r="A58" s="37">
        <v>8</v>
      </c>
      <c r="B58" s="38"/>
      <c r="C58" s="98" t="s">
        <v>116</v>
      </c>
      <c r="D58" s="24" t="s">
        <v>70</v>
      </c>
      <c r="E58" s="105">
        <f>E57*1.1</f>
        <v>8.8699999999999992</v>
      </c>
      <c r="F58" s="66"/>
      <c r="G58" s="63"/>
      <c r="H58" s="47">
        <f t="shared" si="6"/>
        <v>0</v>
      </c>
      <c r="I58" s="63"/>
      <c r="J58" s="63"/>
      <c r="K58" s="48">
        <f t="shared" si="7"/>
        <v>0</v>
      </c>
      <c r="L58" s="49">
        <f t="shared" si="8"/>
        <v>0</v>
      </c>
      <c r="M58" s="47">
        <f t="shared" si="9"/>
        <v>0</v>
      </c>
      <c r="N58" s="47">
        <f t="shared" si="10"/>
        <v>0</v>
      </c>
      <c r="O58" s="47">
        <f t="shared" si="11"/>
        <v>0</v>
      </c>
      <c r="P58" s="48">
        <f t="shared" si="12"/>
        <v>0</v>
      </c>
    </row>
    <row r="59" spans="1:16" ht="22.5" x14ac:dyDescent="0.2">
      <c r="A59" s="37">
        <v>9</v>
      </c>
      <c r="B59" s="38"/>
      <c r="C59" s="95" t="s">
        <v>117</v>
      </c>
      <c r="D59" s="24" t="s">
        <v>103</v>
      </c>
      <c r="E59" s="105">
        <v>7.2</v>
      </c>
      <c r="F59" s="66"/>
      <c r="G59" s="63"/>
      <c r="H59" s="47">
        <f t="shared" si="6"/>
        <v>0</v>
      </c>
      <c r="I59" s="63"/>
      <c r="J59" s="63"/>
      <c r="K59" s="48">
        <f t="shared" si="7"/>
        <v>0</v>
      </c>
      <c r="L59" s="49">
        <f t="shared" si="8"/>
        <v>0</v>
      </c>
      <c r="M59" s="47">
        <f t="shared" si="9"/>
        <v>0</v>
      </c>
      <c r="N59" s="47">
        <f t="shared" si="10"/>
        <v>0</v>
      </c>
      <c r="O59" s="47">
        <f t="shared" si="11"/>
        <v>0</v>
      </c>
      <c r="P59" s="48">
        <f t="shared" si="12"/>
        <v>0</v>
      </c>
    </row>
    <row r="60" spans="1:16" x14ac:dyDescent="0.2">
      <c r="A60" s="37">
        <v>10</v>
      </c>
      <c r="B60" s="38"/>
      <c r="C60" s="98" t="s">
        <v>118</v>
      </c>
      <c r="D60" s="24" t="s">
        <v>72</v>
      </c>
      <c r="E60" s="105">
        <f>E59*0.04</f>
        <v>0.28999999999999998</v>
      </c>
      <c r="F60" s="66"/>
      <c r="G60" s="63"/>
      <c r="H60" s="47">
        <f t="shared" si="6"/>
        <v>0</v>
      </c>
      <c r="I60" s="63"/>
      <c r="J60" s="63"/>
      <c r="K60" s="48">
        <f t="shared" si="7"/>
        <v>0</v>
      </c>
      <c r="L60" s="49">
        <f t="shared" si="8"/>
        <v>0</v>
      </c>
      <c r="M60" s="47">
        <f t="shared" si="9"/>
        <v>0</v>
      </c>
      <c r="N60" s="47">
        <f t="shared" si="10"/>
        <v>0</v>
      </c>
      <c r="O60" s="47">
        <f t="shared" si="11"/>
        <v>0</v>
      </c>
      <c r="P60" s="48">
        <f t="shared" si="12"/>
        <v>0</v>
      </c>
    </row>
    <row r="61" spans="1:16" ht="12" thickBot="1" x14ac:dyDescent="0.25">
      <c r="A61" s="37">
        <v>11</v>
      </c>
      <c r="B61" s="38"/>
      <c r="C61" s="98" t="s">
        <v>119</v>
      </c>
      <c r="D61" s="24" t="s">
        <v>103</v>
      </c>
      <c r="E61" s="105">
        <f>E59*1.1</f>
        <v>7.92</v>
      </c>
      <c r="F61" s="66"/>
      <c r="G61" s="63"/>
      <c r="H61" s="47">
        <f t="shared" si="6"/>
        <v>0</v>
      </c>
      <c r="I61" s="63"/>
      <c r="J61" s="63"/>
      <c r="K61" s="48">
        <f t="shared" si="7"/>
        <v>0</v>
      </c>
      <c r="L61" s="49">
        <f t="shared" si="8"/>
        <v>0</v>
      </c>
      <c r="M61" s="47">
        <f t="shared" si="9"/>
        <v>0</v>
      </c>
      <c r="N61" s="47">
        <f t="shared" si="10"/>
        <v>0</v>
      </c>
      <c r="O61" s="47">
        <f t="shared" si="11"/>
        <v>0</v>
      </c>
      <c r="P61" s="48">
        <f t="shared" si="12"/>
        <v>0</v>
      </c>
    </row>
    <row r="62" spans="1:16" ht="12" thickBot="1" x14ac:dyDescent="0.25">
      <c r="A62" s="169" t="s">
        <v>120</v>
      </c>
      <c r="B62" s="170"/>
      <c r="C62" s="170"/>
      <c r="D62" s="170"/>
      <c r="E62" s="170"/>
      <c r="F62" s="170"/>
      <c r="G62" s="170"/>
      <c r="H62" s="170"/>
      <c r="I62" s="170"/>
      <c r="J62" s="170"/>
      <c r="K62" s="171"/>
      <c r="L62" s="67">
        <f>SUM(L14:L61)</f>
        <v>0</v>
      </c>
      <c r="M62" s="68">
        <f>SUM(M14:M61)</f>
        <v>0</v>
      </c>
      <c r="N62" s="68">
        <f>SUM(N14:N61)</f>
        <v>0</v>
      </c>
      <c r="O62" s="68">
        <f>SUM(O14:O61)</f>
        <v>0</v>
      </c>
      <c r="P62" s="69">
        <f>SUM(P14:P61)</f>
        <v>0</v>
      </c>
    </row>
    <row r="63" spans="1:16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" t="s">
        <v>14</v>
      </c>
      <c r="B65" s="17"/>
      <c r="C65" s="168">
        <f>'Kops a'!C33:H33</f>
        <v>0</v>
      </c>
      <c r="D65" s="168"/>
      <c r="E65" s="168"/>
      <c r="F65" s="168"/>
      <c r="G65" s="168"/>
      <c r="H65" s="168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7"/>
      <c r="B66" s="17"/>
      <c r="C66" s="111" t="s">
        <v>15</v>
      </c>
      <c r="D66" s="111"/>
      <c r="E66" s="111"/>
      <c r="F66" s="111"/>
      <c r="G66" s="111"/>
      <c r="H66" s="111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85" t="str">
        <f>'Kops a'!A36</f>
        <v>Tāme sastādīta</v>
      </c>
      <c r="B68" s="86"/>
      <c r="C68" s="86"/>
      <c r="D68" s="86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" t="s">
        <v>37</v>
      </c>
      <c r="B70" s="17"/>
      <c r="C70" s="168">
        <f>'Kops a'!C38:H38</f>
        <v>0</v>
      </c>
      <c r="D70" s="168"/>
      <c r="E70" s="168"/>
      <c r="F70" s="168"/>
      <c r="G70" s="168"/>
      <c r="H70" s="168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17"/>
      <c r="B71" s="17"/>
      <c r="C71" s="111" t="s">
        <v>15</v>
      </c>
      <c r="D71" s="111"/>
      <c r="E71" s="111"/>
      <c r="F71" s="111"/>
      <c r="G71" s="111"/>
      <c r="H71" s="111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85" t="s">
        <v>54</v>
      </c>
      <c r="B73" s="86"/>
      <c r="C73" s="90">
        <f>'Kops a'!C41</f>
        <v>0</v>
      </c>
      <c r="D73" s="50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</sheetData>
  <mergeCells count="22">
    <mergeCell ref="E12:E13"/>
    <mergeCell ref="C70:H70"/>
    <mergeCell ref="C71:H71"/>
    <mergeCell ref="C65:H65"/>
    <mergeCell ref="C66:H66"/>
    <mergeCell ref="A62:K62"/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A14:G61 I14:J61">
    <cfRule type="cellIs" dxfId="159" priority="22" operator="equal">
      <formula>0</formula>
    </cfRule>
  </conditionalFormatting>
  <conditionalFormatting sqref="N9:O9 K14:P61 H14:H61">
    <cfRule type="cellIs" dxfId="158" priority="20" operator="equal">
      <formula>0</formula>
    </cfRule>
  </conditionalFormatting>
  <conditionalFormatting sqref="C2:I2">
    <cfRule type="cellIs" dxfId="157" priority="17" operator="equal">
      <formula>0</formula>
    </cfRule>
  </conditionalFormatting>
  <conditionalFormatting sqref="O10:P10">
    <cfRule type="cellIs" dxfId="156" priority="16" operator="equal">
      <formula>"20__. gada __. _________"</formula>
    </cfRule>
  </conditionalFormatting>
  <conditionalFormatting sqref="A62:K62">
    <cfRule type="containsText" dxfId="155" priority="14" operator="containsText" text="Tiešās izmaksas kopā, t. sk. darba devēja sociālais nodoklis __.__% ">
      <formula>NOT(ISERROR(SEARCH("Tiešās izmaksas kopā, t. sk. darba devēja sociālais nodoklis __.__% ",A62)))</formula>
    </cfRule>
  </conditionalFormatting>
  <conditionalFormatting sqref="C70:H70">
    <cfRule type="cellIs" dxfId="154" priority="11" operator="equal">
      <formula>0</formula>
    </cfRule>
  </conditionalFormatting>
  <conditionalFormatting sqref="C65:H65">
    <cfRule type="cellIs" dxfId="153" priority="10" operator="equal">
      <formula>0</formula>
    </cfRule>
  </conditionalFormatting>
  <conditionalFormatting sqref="L62:P62">
    <cfRule type="cellIs" dxfId="152" priority="9" operator="equal">
      <formula>0</formula>
    </cfRule>
  </conditionalFormatting>
  <conditionalFormatting sqref="C4:I4">
    <cfRule type="cellIs" dxfId="151" priority="8" operator="equal">
      <formula>0</formula>
    </cfRule>
  </conditionalFormatting>
  <conditionalFormatting sqref="D5:L8">
    <cfRule type="cellIs" dxfId="150" priority="6" operator="equal">
      <formula>0</formula>
    </cfRule>
  </conditionalFormatting>
  <conditionalFormatting sqref="C70:H70 C73 C65:H65">
    <cfRule type="cellIs" dxfId="149" priority="5" operator="equal">
      <formula>0</formula>
    </cfRule>
  </conditionalFormatting>
  <conditionalFormatting sqref="D1">
    <cfRule type="cellIs" dxfId="148" priority="4" operator="equal">
      <formula>0</formula>
    </cfRule>
  </conditionalFormatting>
  <conditionalFormatting sqref="A9">
    <cfRule type="containsText" dxfId="147" priority="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BC596309-6EE4-47E0-A590-F3D2F6DA868B}">
            <xm:f>NOT(ISERROR(SEARCH("Tāme sastādīta ____. gada ___. ______________",A68)))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A68</xm:sqref>
        </x14:conditionalFormatting>
        <x14:conditionalFormatting xmlns:xm="http://schemas.microsoft.com/office/excel/2006/main">
          <x14:cfRule type="containsText" priority="12" operator="containsText" id="{A5053C80-E745-4777-A201-BBBD02E74FC0}">
            <xm:f>NOT(ISERROR(SEARCH("Sertifikāta Nr. _________________________________",A73)))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P114"/>
  <sheetViews>
    <sheetView topLeftCell="A97" workbookViewId="0">
      <selection activeCell="I13" sqref="I13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f>'Kops a'!A16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52" t="s">
        <v>60</v>
      </c>
      <c r="D2" s="152"/>
      <c r="E2" s="152"/>
      <c r="F2" s="152"/>
      <c r="G2" s="152"/>
      <c r="H2" s="152"/>
      <c r="I2" s="152"/>
      <c r="J2" s="28"/>
    </row>
    <row r="3" spans="1:16" x14ac:dyDescent="0.2">
      <c r="A3" s="29"/>
      <c r="B3" s="29"/>
      <c r="C3" s="115" t="s">
        <v>17</v>
      </c>
      <c r="D3" s="115"/>
      <c r="E3" s="115"/>
      <c r="F3" s="115"/>
      <c r="G3" s="115"/>
      <c r="H3" s="115"/>
      <c r="I3" s="115"/>
      <c r="J3" s="29"/>
    </row>
    <row r="4" spans="1:16" x14ac:dyDescent="0.2">
      <c r="A4" s="29"/>
      <c r="B4" s="29"/>
      <c r="C4" s="153" t="s">
        <v>52</v>
      </c>
      <c r="D4" s="153"/>
      <c r="E4" s="153"/>
      <c r="F4" s="153"/>
      <c r="G4" s="153"/>
      <c r="H4" s="153"/>
      <c r="I4" s="153"/>
      <c r="J4" s="29"/>
    </row>
    <row r="5" spans="1:16" x14ac:dyDescent="0.2">
      <c r="A5" s="23"/>
      <c r="B5" s="23"/>
      <c r="C5" s="26" t="s">
        <v>5</v>
      </c>
      <c r="D5" s="165" t="str">
        <f>'Kops a'!D6</f>
        <v>Daudzdzīvokļu dzīvojamās mājas vienkāršotas fasādes atjaunošana</v>
      </c>
      <c r="E5" s="165"/>
      <c r="F5" s="165"/>
      <c r="G5" s="165"/>
      <c r="H5" s="165"/>
      <c r="I5" s="165"/>
      <c r="J5" s="165"/>
      <c r="K5" s="165"/>
      <c r="L5" s="165"/>
      <c r="M5" s="17"/>
      <c r="N5" s="17"/>
      <c r="O5" s="17"/>
      <c r="P5" s="17"/>
    </row>
    <row r="6" spans="1:16" ht="24.95" customHeight="1" x14ac:dyDescent="0.2">
      <c r="A6" s="23"/>
      <c r="B6" s="23"/>
      <c r="C6" s="26" t="s">
        <v>6</v>
      </c>
      <c r="D6" s="165" t="str">
        <f>'Kops a'!D7</f>
        <v>Daudzdzīvokļu dzīvojamās mājas, Kooperatīva ielā 10, Jelgavā vienkāršotas fasādes atjaunošana</v>
      </c>
      <c r="E6" s="165"/>
      <c r="F6" s="165"/>
      <c r="G6" s="165"/>
      <c r="H6" s="165"/>
      <c r="I6" s="165"/>
      <c r="J6" s="165"/>
      <c r="K6" s="165"/>
      <c r="L6" s="165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5" t="str">
        <f>'Kops a'!D8</f>
        <v>Kooperatīva iela 10, Jelgava</v>
      </c>
      <c r="E7" s="165"/>
      <c r="F7" s="165"/>
      <c r="G7" s="165"/>
      <c r="H7" s="165"/>
      <c r="I7" s="165"/>
      <c r="J7" s="165"/>
      <c r="K7" s="165"/>
      <c r="L7" s="16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5">
        <f>'Kops a'!D9</f>
        <v>0</v>
      </c>
      <c r="E8" s="165"/>
      <c r="F8" s="165"/>
      <c r="G8" s="165"/>
      <c r="H8" s="165"/>
      <c r="I8" s="165"/>
      <c r="J8" s="165"/>
      <c r="K8" s="165"/>
      <c r="L8" s="165"/>
      <c r="M8" s="17"/>
      <c r="N8" s="17"/>
      <c r="O8" s="17"/>
      <c r="P8" s="17"/>
    </row>
    <row r="9" spans="1:16" ht="11.25" customHeight="1" x14ac:dyDescent="0.2">
      <c r="A9" s="151" t="s">
        <v>435</v>
      </c>
      <c r="B9" s="151"/>
      <c r="C9" s="151"/>
      <c r="D9" s="151"/>
      <c r="E9" s="151"/>
      <c r="F9" s="151"/>
      <c r="G9" s="151"/>
      <c r="H9" s="151"/>
      <c r="I9" s="151"/>
      <c r="J9" s="157" t="s">
        <v>39</v>
      </c>
      <c r="K9" s="157"/>
      <c r="L9" s="157"/>
      <c r="M9" s="157"/>
      <c r="N9" s="164">
        <f>P102</f>
        <v>0</v>
      </c>
      <c r="O9" s="164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8"/>
      <c r="P10" s="87" t="str">
        <f>A108</f>
        <v>Tāme sastādīta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27" t="s">
        <v>23</v>
      </c>
      <c r="B12" s="159" t="s">
        <v>40</v>
      </c>
      <c r="C12" s="155" t="s">
        <v>41</v>
      </c>
      <c r="D12" s="162" t="s">
        <v>42</v>
      </c>
      <c r="E12" s="166" t="s">
        <v>43</v>
      </c>
      <c r="F12" s="154" t="s">
        <v>44</v>
      </c>
      <c r="G12" s="155"/>
      <c r="H12" s="155"/>
      <c r="I12" s="155"/>
      <c r="J12" s="155"/>
      <c r="K12" s="156"/>
      <c r="L12" s="154" t="s">
        <v>45</v>
      </c>
      <c r="M12" s="155"/>
      <c r="N12" s="155"/>
      <c r="O12" s="155"/>
      <c r="P12" s="156"/>
    </row>
    <row r="13" spans="1:16" ht="126.75" customHeight="1" thickBot="1" x14ac:dyDescent="0.25">
      <c r="A13" s="158"/>
      <c r="B13" s="160"/>
      <c r="C13" s="161"/>
      <c r="D13" s="163"/>
      <c r="E13" s="16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96">
        <v>1</v>
      </c>
      <c r="B14" s="100"/>
      <c r="C14" s="97" t="s">
        <v>68</v>
      </c>
      <c r="D14" s="24"/>
      <c r="E14" s="65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33.75" x14ac:dyDescent="0.2">
      <c r="A15" s="37">
        <v>1</v>
      </c>
      <c r="B15" s="38"/>
      <c r="C15" s="95" t="s">
        <v>121</v>
      </c>
      <c r="D15" s="24" t="s">
        <v>70</v>
      </c>
      <c r="E15" s="105">
        <v>355.2</v>
      </c>
      <c r="F15" s="66"/>
      <c r="G15" s="63"/>
      <c r="H15" s="47">
        <f>ROUND(F15*G15,2)</f>
        <v>0</v>
      </c>
      <c r="I15" s="63"/>
      <c r="J15" s="63"/>
      <c r="K15" s="48">
        <f t="shared" ref="K15:K78" si="0">SUM(H15:J15)</f>
        <v>0</v>
      </c>
      <c r="L15" s="49">
        <f t="shared" ref="L15:L78" si="1">ROUND(E15*F15,2)</f>
        <v>0</v>
      </c>
      <c r="M15" s="47">
        <f t="shared" ref="M15:M78" si="2">ROUND(H15*E15,2)</f>
        <v>0</v>
      </c>
      <c r="N15" s="47">
        <f t="shared" ref="N15:N78" si="3">ROUND(I15*E15,2)</f>
        <v>0</v>
      </c>
      <c r="O15" s="47">
        <f t="shared" ref="O15:O78" si="4">ROUND(J15*E15,2)</f>
        <v>0</v>
      </c>
      <c r="P15" s="48">
        <f t="shared" ref="P15:P78" si="5">SUM(M15:O15)</f>
        <v>0</v>
      </c>
    </row>
    <row r="16" spans="1:16" ht="33.75" x14ac:dyDescent="0.2">
      <c r="A16" s="37">
        <v>2</v>
      </c>
      <c r="B16" s="38"/>
      <c r="C16" s="95" t="s">
        <v>122</v>
      </c>
      <c r="D16" s="24" t="s">
        <v>70</v>
      </c>
      <c r="E16" s="105">
        <v>355.2</v>
      </c>
      <c r="F16" s="66"/>
      <c r="G16" s="63"/>
      <c r="H16" s="47">
        <f>ROUND(F16*G16,2)</f>
        <v>0</v>
      </c>
      <c r="I16" s="63"/>
      <c r="J16" s="63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ht="22.5" x14ac:dyDescent="0.2">
      <c r="A17" s="37">
        <v>3</v>
      </c>
      <c r="B17" s="38"/>
      <c r="C17" s="95" t="s">
        <v>123</v>
      </c>
      <c r="D17" s="24" t="s">
        <v>70</v>
      </c>
      <c r="E17" s="105">
        <v>38.950000000000003</v>
      </c>
      <c r="F17" s="66"/>
      <c r="G17" s="63"/>
      <c r="H17" s="47">
        <f>ROUND(F17*G17,2)</f>
        <v>0</v>
      </c>
      <c r="I17" s="63"/>
      <c r="J17" s="63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ht="22.5" x14ac:dyDescent="0.2">
      <c r="A18" s="37">
        <v>4</v>
      </c>
      <c r="B18" s="38"/>
      <c r="C18" s="95" t="s">
        <v>124</v>
      </c>
      <c r="D18" s="24" t="s">
        <v>103</v>
      </c>
      <c r="E18" s="105">
        <v>122.2</v>
      </c>
      <c r="F18" s="66"/>
      <c r="G18" s="63"/>
      <c r="H18" s="47">
        <f>ROUND(F18*G18,2)</f>
        <v>0</v>
      </c>
      <c r="I18" s="63"/>
      <c r="J18" s="63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x14ac:dyDescent="0.2">
      <c r="A19" s="37">
        <v>5</v>
      </c>
      <c r="B19" s="38"/>
      <c r="C19" s="95" t="s">
        <v>125</v>
      </c>
      <c r="D19" s="24" t="s">
        <v>82</v>
      </c>
      <c r="E19" s="105">
        <v>1</v>
      </c>
      <c r="F19" s="66"/>
      <c r="G19" s="63"/>
      <c r="H19" s="47">
        <f>ROUND(F19*G19,2)</f>
        <v>0</v>
      </c>
      <c r="I19" s="63"/>
      <c r="J19" s="63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ht="33.75" x14ac:dyDescent="0.2">
      <c r="A20" s="37">
        <v>6</v>
      </c>
      <c r="B20" s="38"/>
      <c r="C20" s="95" t="s">
        <v>126</v>
      </c>
      <c r="D20" s="24" t="s">
        <v>127</v>
      </c>
      <c r="E20" s="105">
        <v>15</v>
      </c>
      <c r="F20" s="66"/>
      <c r="G20" s="63"/>
      <c r="H20" s="47">
        <f>ROUND(F20*G20,2)</f>
        <v>0</v>
      </c>
      <c r="I20" s="63"/>
      <c r="J20" s="63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x14ac:dyDescent="0.2">
      <c r="A21" s="37">
        <v>7</v>
      </c>
      <c r="B21" s="38"/>
      <c r="C21" s="95" t="s">
        <v>128</v>
      </c>
      <c r="D21" s="24" t="s">
        <v>129</v>
      </c>
      <c r="E21" s="105">
        <v>1</v>
      </c>
      <c r="F21" s="66"/>
      <c r="G21" s="63"/>
      <c r="H21" s="47">
        <f>ROUND(F21*G21,2)</f>
        <v>0</v>
      </c>
      <c r="I21" s="63"/>
      <c r="J21" s="63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x14ac:dyDescent="0.2">
      <c r="A22" s="96">
        <v>2</v>
      </c>
      <c r="B22" s="100"/>
      <c r="C22" s="97" t="s">
        <v>130</v>
      </c>
      <c r="D22" s="24"/>
      <c r="E22" s="105"/>
      <c r="F22" s="66"/>
      <c r="G22" s="63"/>
      <c r="H22" s="47">
        <f>ROUND(F22*G22,2)</f>
        <v>0</v>
      </c>
      <c r="I22" s="63"/>
      <c r="J22" s="63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33.75" x14ac:dyDescent="0.2">
      <c r="A23" s="37">
        <v>1</v>
      </c>
      <c r="B23" s="38"/>
      <c r="C23" s="95" t="s">
        <v>131</v>
      </c>
      <c r="D23" s="24" t="s">
        <v>72</v>
      </c>
      <c r="E23" s="105">
        <v>1.98</v>
      </c>
      <c r="F23" s="66"/>
      <c r="G23" s="63"/>
      <c r="H23" s="47">
        <f>ROUND(F23*G23,2)</f>
        <v>0</v>
      </c>
      <c r="I23" s="63"/>
      <c r="J23" s="63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x14ac:dyDescent="0.2">
      <c r="A24" s="37">
        <v>2</v>
      </c>
      <c r="B24" s="38"/>
      <c r="C24" s="98" t="s">
        <v>132</v>
      </c>
      <c r="D24" s="24" t="s">
        <v>72</v>
      </c>
      <c r="E24" s="105">
        <f>E23*1.15</f>
        <v>2.2799999999999998</v>
      </c>
      <c r="F24" s="66"/>
      <c r="G24" s="63"/>
      <c r="H24" s="47">
        <f>ROUND(F24*G24,2)</f>
        <v>0</v>
      </c>
      <c r="I24" s="63"/>
      <c r="J24" s="63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ht="22.5" x14ac:dyDescent="0.2">
      <c r="A25" s="37">
        <v>3</v>
      </c>
      <c r="B25" s="38"/>
      <c r="C25" s="98" t="s">
        <v>133</v>
      </c>
      <c r="D25" s="24" t="s">
        <v>80</v>
      </c>
      <c r="E25" s="105">
        <f>E23*1.85</f>
        <v>3.66</v>
      </c>
      <c r="F25" s="66"/>
      <c r="G25" s="63"/>
      <c r="H25" s="47">
        <f>ROUND(F25*G25,2)</f>
        <v>0</v>
      </c>
      <c r="I25" s="63"/>
      <c r="J25" s="63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x14ac:dyDescent="0.2">
      <c r="A26" s="37">
        <v>4</v>
      </c>
      <c r="B26" s="38"/>
      <c r="C26" s="98" t="s">
        <v>134</v>
      </c>
      <c r="D26" s="24" t="s">
        <v>72</v>
      </c>
      <c r="E26" s="105">
        <f>E23*0.12</f>
        <v>0.24</v>
      </c>
      <c r="F26" s="66"/>
      <c r="G26" s="63"/>
      <c r="H26" s="47">
        <f>ROUND(F26*G26,2)</f>
        <v>0</v>
      </c>
      <c r="I26" s="63"/>
      <c r="J26" s="63"/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ht="33.75" x14ac:dyDescent="0.2">
      <c r="A27" s="37">
        <v>5</v>
      </c>
      <c r="B27" s="38"/>
      <c r="C27" s="95" t="s">
        <v>135</v>
      </c>
      <c r="D27" s="24" t="s">
        <v>72</v>
      </c>
      <c r="E27" s="105">
        <v>0.14000000000000001</v>
      </c>
      <c r="F27" s="66"/>
      <c r="G27" s="63"/>
      <c r="H27" s="47">
        <f>ROUND(F27*G27,2)</f>
        <v>0</v>
      </c>
      <c r="I27" s="63"/>
      <c r="J27" s="63"/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ht="25.5" x14ac:dyDescent="0.2">
      <c r="A28" s="37">
        <v>6</v>
      </c>
      <c r="B28" s="38"/>
      <c r="C28" s="98" t="s">
        <v>136</v>
      </c>
      <c r="D28" s="24" t="s">
        <v>72</v>
      </c>
      <c r="E28" s="105">
        <f>E27*1.25</f>
        <v>0.18</v>
      </c>
      <c r="F28" s="66"/>
      <c r="G28" s="63"/>
      <c r="H28" s="47">
        <f>ROUND(F28*G28,2)</f>
        <v>0</v>
      </c>
      <c r="I28" s="63"/>
      <c r="J28" s="63"/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x14ac:dyDescent="0.2">
      <c r="A29" s="37">
        <v>7</v>
      </c>
      <c r="B29" s="38"/>
      <c r="C29" s="98" t="s">
        <v>93</v>
      </c>
      <c r="D29" s="24" t="s">
        <v>82</v>
      </c>
      <c r="E29" s="105">
        <v>1</v>
      </c>
      <c r="F29" s="66"/>
      <c r="G29" s="63"/>
      <c r="H29" s="47">
        <f>ROUND(F29*G29,2)</f>
        <v>0</v>
      </c>
      <c r="I29" s="63"/>
      <c r="J29" s="63"/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ht="22.5" x14ac:dyDescent="0.2">
      <c r="A30" s="37">
        <v>8</v>
      </c>
      <c r="B30" s="38"/>
      <c r="C30" s="95" t="s">
        <v>137</v>
      </c>
      <c r="D30" s="24" t="s">
        <v>70</v>
      </c>
      <c r="E30" s="105">
        <v>34.96</v>
      </c>
      <c r="F30" s="66"/>
      <c r="G30" s="63"/>
      <c r="H30" s="47">
        <f>ROUND(F30*G30,2)</f>
        <v>0</v>
      </c>
      <c r="I30" s="63"/>
      <c r="J30" s="63"/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ht="22.5" x14ac:dyDescent="0.2">
      <c r="A31" s="37">
        <v>9</v>
      </c>
      <c r="B31" s="38"/>
      <c r="C31" s="98" t="s">
        <v>138</v>
      </c>
      <c r="D31" s="24" t="s">
        <v>70</v>
      </c>
      <c r="E31" s="105">
        <f>E30*1.15</f>
        <v>40.200000000000003</v>
      </c>
      <c r="F31" s="66"/>
      <c r="G31" s="63"/>
      <c r="H31" s="47">
        <f>ROUND(F31*G31,2)</f>
        <v>0</v>
      </c>
      <c r="I31" s="63"/>
      <c r="J31" s="63"/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x14ac:dyDescent="0.2">
      <c r="A32" s="37">
        <v>10</v>
      </c>
      <c r="B32" s="38"/>
      <c r="C32" s="98" t="s">
        <v>97</v>
      </c>
      <c r="D32" s="24" t="s">
        <v>82</v>
      </c>
      <c r="E32" s="105">
        <v>1</v>
      </c>
      <c r="F32" s="66"/>
      <c r="G32" s="63"/>
      <c r="H32" s="47">
        <f>ROUND(F32*G32,2)</f>
        <v>0</v>
      </c>
      <c r="I32" s="63"/>
      <c r="J32" s="63"/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ht="22.5" x14ac:dyDescent="0.2">
      <c r="A33" s="37">
        <v>11</v>
      </c>
      <c r="B33" s="38"/>
      <c r="C33" s="95" t="s">
        <v>139</v>
      </c>
      <c r="D33" s="24" t="s">
        <v>70</v>
      </c>
      <c r="E33" s="105">
        <v>15.8</v>
      </c>
      <c r="F33" s="66"/>
      <c r="G33" s="63"/>
      <c r="H33" s="47">
        <f>ROUND(F33*G33,2)</f>
        <v>0</v>
      </c>
      <c r="I33" s="63"/>
      <c r="J33" s="63"/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x14ac:dyDescent="0.2">
      <c r="A34" s="37">
        <v>12</v>
      </c>
      <c r="B34" s="38"/>
      <c r="C34" s="98" t="s">
        <v>140</v>
      </c>
      <c r="D34" s="24" t="s">
        <v>70</v>
      </c>
      <c r="E34" s="105">
        <f>E33*1.15</f>
        <v>18.170000000000002</v>
      </c>
      <c r="F34" s="66"/>
      <c r="G34" s="63"/>
      <c r="H34" s="47">
        <f>ROUND(F34*G34,2)</f>
        <v>0</v>
      </c>
      <c r="I34" s="63"/>
      <c r="J34" s="63"/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x14ac:dyDescent="0.2">
      <c r="A35" s="37">
        <v>13</v>
      </c>
      <c r="B35" s="38"/>
      <c r="C35" s="98" t="s">
        <v>93</v>
      </c>
      <c r="D35" s="24" t="s">
        <v>82</v>
      </c>
      <c r="E35" s="105">
        <v>1</v>
      </c>
      <c r="F35" s="66"/>
      <c r="G35" s="63"/>
      <c r="H35" s="47">
        <f>ROUND(F35*G35,2)</f>
        <v>0</v>
      </c>
      <c r="I35" s="63"/>
      <c r="J35" s="63"/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ht="33.75" x14ac:dyDescent="0.2">
      <c r="A36" s="37">
        <v>14</v>
      </c>
      <c r="B36" s="38"/>
      <c r="C36" s="95" t="s">
        <v>141</v>
      </c>
      <c r="D36" s="24" t="s">
        <v>72</v>
      </c>
      <c r="E36" s="105">
        <v>2.94</v>
      </c>
      <c r="F36" s="66"/>
      <c r="G36" s="63"/>
      <c r="H36" s="47">
        <f>ROUND(F36*G36,2)</f>
        <v>0</v>
      </c>
      <c r="I36" s="63"/>
      <c r="J36" s="63"/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x14ac:dyDescent="0.2">
      <c r="A37" s="37">
        <v>15</v>
      </c>
      <c r="B37" s="38"/>
      <c r="C37" s="98" t="s">
        <v>132</v>
      </c>
      <c r="D37" s="24" t="s">
        <v>72</v>
      </c>
      <c r="E37" s="105">
        <f>E36*1.15</f>
        <v>3.38</v>
      </c>
      <c r="F37" s="66"/>
      <c r="G37" s="63"/>
      <c r="H37" s="47">
        <f>ROUND(F37*G37,2)</f>
        <v>0</v>
      </c>
      <c r="I37" s="63"/>
      <c r="J37" s="63"/>
      <c r="K37" s="48">
        <f t="shared" si="0"/>
        <v>0</v>
      </c>
      <c r="L37" s="49">
        <f t="shared" si="1"/>
        <v>0</v>
      </c>
      <c r="M37" s="47">
        <f t="shared" si="2"/>
        <v>0</v>
      </c>
      <c r="N37" s="47">
        <f t="shared" si="3"/>
        <v>0</v>
      </c>
      <c r="O37" s="47">
        <f t="shared" si="4"/>
        <v>0</v>
      </c>
      <c r="P37" s="48">
        <f t="shared" si="5"/>
        <v>0</v>
      </c>
    </row>
    <row r="38" spans="1:16" x14ac:dyDescent="0.2">
      <c r="A38" s="37">
        <v>16</v>
      </c>
      <c r="B38" s="38"/>
      <c r="C38" s="98" t="s">
        <v>93</v>
      </c>
      <c r="D38" s="24" t="s">
        <v>82</v>
      </c>
      <c r="E38" s="105">
        <v>1</v>
      </c>
      <c r="F38" s="66"/>
      <c r="G38" s="63"/>
      <c r="H38" s="47">
        <f>ROUND(F38*G38,2)</f>
        <v>0</v>
      </c>
      <c r="I38" s="63"/>
      <c r="J38" s="63"/>
      <c r="K38" s="48">
        <f t="shared" si="0"/>
        <v>0</v>
      </c>
      <c r="L38" s="49">
        <f t="shared" si="1"/>
        <v>0</v>
      </c>
      <c r="M38" s="47">
        <f t="shared" si="2"/>
        <v>0</v>
      </c>
      <c r="N38" s="47">
        <f t="shared" si="3"/>
        <v>0</v>
      </c>
      <c r="O38" s="47">
        <f t="shared" si="4"/>
        <v>0</v>
      </c>
      <c r="P38" s="48">
        <f t="shared" si="5"/>
        <v>0</v>
      </c>
    </row>
    <row r="39" spans="1:16" x14ac:dyDescent="0.2">
      <c r="A39" s="37">
        <v>17</v>
      </c>
      <c r="B39" s="38"/>
      <c r="C39" s="98" t="s">
        <v>134</v>
      </c>
      <c r="D39" s="24" t="s">
        <v>72</v>
      </c>
      <c r="E39" s="105">
        <f>E36*0.12</f>
        <v>0.35</v>
      </c>
      <c r="F39" s="66"/>
      <c r="G39" s="63"/>
      <c r="H39" s="47">
        <f>ROUND(F39*G39,2)</f>
        <v>0</v>
      </c>
      <c r="I39" s="63"/>
      <c r="J39" s="63"/>
      <c r="K39" s="48">
        <f t="shared" si="0"/>
        <v>0</v>
      </c>
      <c r="L39" s="49">
        <f t="shared" si="1"/>
        <v>0</v>
      </c>
      <c r="M39" s="47">
        <f t="shared" si="2"/>
        <v>0</v>
      </c>
      <c r="N39" s="47">
        <f t="shared" si="3"/>
        <v>0</v>
      </c>
      <c r="O39" s="47">
        <f t="shared" si="4"/>
        <v>0</v>
      </c>
      <c r="P39" s="48">
        <f t="shared" si="5"/>
        <v>0</v>
      </c>
    </row>
    <row r="40" spans="1:16" x14ac:dyDescent="0.2">
      <c r="A40" s="37">
        <v>18</v>
      </c>
      <c r="B40" s="38"/>
      <c r="C40" s="95" t="s">
        <v>142</v>
      </c>
      <c r="D40" s="24" t="s">
        <v>72</v>
      </c>
      <c r="E40" s="105">
        <v>0.49</v>
      </c>
      <c r="F40" s="66"/>
      <c r="G40" s="63"/>
      <c r="H40" s="47">
        <f>ROUND(F40*G40,2)</f>
        <v>0</v>
      </c>
      <c r="I40" s="63"/>
      <c r="J40" s="63"/>
      <c r="K40" s="48">
        <f t="shared" si="0"/>
        <v>0</v>
      </c>
      <c r="L40" s="49">
        <f t="shared" si="1"/>
        <v>0</v>
      </c>
      <c r="M40" s="47">
        <f t="shared" si="2"/>
        <v>0</v>
      </c>
      <c r="N40" s="47">
        <f t="shared" si="3"/>
        <v>0</v>
      </c>
      <c r="O40" s="47">
        <f t="shared" si="4"/>
        <v>0</v>
      </c>
      <c r="P40" s="48">
        <f t="shared" si="5"/>
        <v>0</v>
      </c>
    </row>
    <row r="41" spans="1:16" x14ac:dyDescent="0.2">
      <c r="A41" s="37">
        <v>19</v>
      </c>
      <c r="B41" s="38"/>
      <c r="C41" s="98" t="s">
        <v>143</v>
      </c>
      <c r="D41" s="24" t="s">
        <v>72</v>
      </c>
      <c r="E41" s="105">
        <f>E40*1.25</f>
        <v>0.61</v>
      </c>
      <c r="F41" s="66"/>
      <c r="G41" s="63"/>
      <c r="H41" s="47">
        <f>ROUND(F41*G41,2)</f>
        <v>0</v>
      </c>
      <c r="I41" s="63"/>
      <c r="J41" s="63"/>
      <c r="K41" s="48">
        <f t="shared" si="0"/>
        <v>0</v>
      </c>
      <c r="L41" s="49">
        <f t="shared" si="1"/>
        <v>0</v>
      </c>
      <c r="M41" s="47">
        <f t="shared" si="2"/>
        <v>0</v>
      </c>
      <c r="N41" s="47">
        <f t="shared" si="3"/>
        <v>0</v>
      </c>
      <c r="O41" s="47">
        <f t="shared" si="4"/>
        <v>0</v>
      </c>
      <c r="P41" s="48">
        <f t="shared" si="5"/>
        <v>0</v>
      </c>
    </row>
    <row r="42" spans="1:16" x14ac:dyDescent="0.2">
      <c r="A42" s="37">
        <v>20</v>
      </c>
      <c r="B42" s="38"/>
      <c r="C42" s="98" t="s">
        <v>93</v>
      </c>
      <c r="D42" s="24" t="s">
        <v>82</v>
      </c>
      <c r="E42" s="105">
        <v>1</v>
      </c>
      <c r="F42" s="66"/>
      <c r="G42" s="63"/>
      <c r="H42" s="47">
        <f>ROUND(F42*G42,2)</f>
        <v>0</v>
      </c>
      <c r="I42" s="63"/>
      <c r="J42" s="63"/>
      <c r="K42" s="48">
        <f t="shared" si="0"/>
        <v>0</v>
      </c>
      <c r="L42" s="49">
        <f t="shared" si="1"/>
        <v>0</v>
      </c>
      <c r="M42" s="47">
        <f t="shared" si="2"/>
        <v>0</v>
      </c>
      <c r="N42" s="47">
        <f t="shared" si="3"/>
        <v>0</v>
      </c>
      <c r="O42" s="47">
        <f t="shared" si="4"/>
        <v>0</v>
      </c>
      <c r="P42" s="48">
        <f t="shared" si="5"/>
        <v>0</v>
      </c>
    </row>
    <row r="43" spans="1:16" x14ac:dyDescent="0.2">
      <c r="A43" s="37">
        <v>21</v>
      </c>
      <c r="B43" s="38"/>
      <c r="C43" s="95" t="s">
        <v>144</v>
      </c>
      <c r="D43" s="24" t="s">
        <v>70</v>
      </c>
      <c r="E43" s="105">
        <v>28.8</v>
      </c>
      <c r="F43" s="66"/>
      <c r="G43" s="63"/>
      <c r="H43" s="47">
        <f>ROUND(F43*G43,2)</f>
        <v>0</v>
      </c>
      <c r="I43" s="63"/>
      <c r="J43" s="63"/>
      <c r="K43" s="48">
        <f t="shared" si="0"/>
        <v>0</v>
      </c>
      <c r="L43" s="49">
        <f t="shared" si="1"/>
        <v>0</v>
      </c>
      <c r="M43" s="47">
        <f t="shared" si="2"/>
        <v>0</v>
      </c>
      <c r="N43" s="47">
        <f t="shared" si="3"/>
        <v>0</v>
      </c>
      <c r="O43" s="47">
        <f t="shared" si="4"/>
        <v>0</v>
      </c>
      <c r="P43" s="48">
        <f t="shared" si="5"/>
        <v>0</v>
      </c>
    </row>
    <row r="44" spans="1:16" x14ac:dyDescent="0.2">
      <c r="A44" s="37">
        <v>22</v>
      </c>
      <c r="B44" s="38"/>
      <c r="C44" s="98" t="s">
        <v>145</v>
      </c>
      <c r="D44" s="24" t="s">
        <v>70</v>
      </c>
      <c r="E44" s="105">
        <f>E43*1.15</f>
        <v>33.119999999999997</v>
      </c>
      <c r="F44" s="66"/>
      <c r="G44" s="63"/>
      <c r="H44" s="47">
        <f>ROUND(F44*G44,2)</f>
        <v>0</v>
      </c>
      <c r="I44" s="63"/>
      <c r="J44" s="63"/>
      <c r="K44" s="48">
        <f t="shared" si="0"/>
        <v>0</v>
      </c>
      <c r="L44" s="49">
        <f t="shared" si="1"/>
        <v>0</v>
      </c>
      <c r="M44" s="47">
        <f t="shared" si="2"/>
        <v>0</v>
      </c>
      <c r="N44" s="47">
        <f t="shared" si="3"/>
        <v>0</v>
      </c>
      <c r="O44" s="47">
        <f t="shared" si="4"/>
        <v>0</v>
      </c>
      <c r="P44" s="48">
        <f t="shared" si="5"/>
        <v>0</v>
      </c>
    </row>
    <row r="45" spans="1:16" x14ac:dyDescent="0.2">
      <c r="A45" s="37">
        <v>23</v>
      </c>
      <c r="B45" s="38"/>
      <c r="C45" s="98" t="s">
        <v>93</v>
      </c>
      <c r="D45" s="24" t="s">
        <v>82</v>
      </c>
      <c r="E45" s="105">
        <v>1</v>
      </c>
      <c r="F45" s="66"/>
      <c r="G45" s="63"/>
      <c r="H45" s="47">
        <f>ROUND(F45*G45,2)</f>
        <v>0</v>
      </c>
      <c r="I45" s="63"/>
      <c r="J45" s="63"/>
      <c r="K45" s="48">
        <f t="shared" si="0"/>
        <v>0</v>
      </c>
      <c r="L45" s="49">
        <f t="shared" si="1"/>
        <v>0</v>
      </c>
      <c r="M45" s="47">
        <f t="shared" si="2"/>
        <v>0</v>
      </c>
      <c r="N45" s="47">
        <f t="shared" si="3"/>
        <v>0</v>
      </c>
      <c r="O45" s="47">
        <f t="shared" si="4"/>
        <v>0</v>
      </c>
      <c r="P45" s="48">
        <f t="shared" si="5"/>
        <v>0</v>
      </c>
    </row>
    <row r="46" spans="1:16" ht="22.5" x14ac:dyDescent="0.2">
      <c r="A46" s="37">
        <v>24</v>
      </c>
      <c r="B46" s="38"/>
      <c r="C46" s="95" t="s">
        <v>146</v>
      </c>
      <c r="D46" s="24" t="s">
        <v>70</v>
      </c>
      <c r="E46" s="105">
        <v>44.8</v>
      </c>
      <c r="F46" s="66"/>
      <c r="G46" s="63"/>
      <c r="H46" s="47">
        <f>ROUND(F46*G46,2)</f>
        <v>0</v>
      </c>
      <c r="I46" s="63"/>
      <c r="J46" s="63"/>
      <c r="K46" s="48">
        <f t="shared" si="0"/>
        <v>0</v>
      </c>
      <c r="L46" s="49">
        <f t="shared" si="1"/>
        <v>0</v>
      </c>
      <c r="M46" s="47">
        <f t="shared" si="2"/>
        <v>0</v>
      </c>
      <c r="N46" s="47">
        <f t="shared" si="3"/>
        <v>0</v>
      </c>
      <c r="O46" s="47">
        <f t="shared" si="4"/>
        <v>0</v>
      </c>
      <c r="P46" s="48">
        <f t="shared" si="5"/>
        <v>0</v>
      </c>
    </row>
    <row r="47" spans="1:16" ht="22.5" x14ac:dyDescent="0.2">
      <c r="A47" s="37">
        <v>25</v>
      </c>
      <c r="B47" s="38"/>
      <c r="C47" s="98" t="s">
        <v>138</v>
      </c>
      <c r="D47" s="24" t="s">
        <v>70</v>
      </c>
      <c r="E47" s="105">
        <f>E46*1.15</f>
        <v>51.52</v>
      </c>
      <c r="F47" s="66"/>
      <c r="G47" s="63"/>
      <c r="H47" s="47">
        <f>ROUND(F47*G47,2)</f>
        <v>0</v>
      </c>
      <c r="I47" s="63"/>
      <c r="J47" s="63"/>
      <c r="K47" s="48">
        <f t="shared" si="0"/>
        <v>0</v>
      </c>
      <c r="L47" s="49">
        <f t="shared" si="1"/>
        <v>0</v>
      </c>
      <c r="M47" s="47">
        <f t="shared" si="2"/>
        <v>0</v>
      </c>
      <c r="N47" s="47">
        <f t="shared" si="3"/>
        <v>0</v>
      </c>
      <c r="O47" s="47">
        <f t="shared" si="4"/>
        <v>0</v>
      </c>
      <c r="P47" s="48">
        <f t="shared" si="5"/>
        <v>0</v>
      </c>
    </row>
    <row r="48" spans="1:16" x14ac:dyDescent="0.2">
      <c r="A48" s="37">
        <v>26</v>
      </c>
      <c r="B48" s="38"/>
      <c r="C48" s="98" t="s">
        <v>93</v>
      </c>
      <c r="D48" s="24" t="s">
        <v>82</v>
      </c>
      <c r="E48" s="105">
        <v>1</v>
      </c>
      <c r="F48" s="66"/>
      <c r="G48" s="63"/>
      <c r="H48" s="47">
        <f>ROUND(F48*G48,2)</f>
        <v>0</v>
      </c>
      <c r="I48" s="63"/>
      <c r="J48" s="63"/>
      <c r="K48" s="48">
        <f t="shared" si="0"/>
        <v>0</v>
      </c>
      <c r="L48" s="49">
        <f t="shared" si="1"/>
        <v>0</v>
      </c>
      <c r="M48" s="47">
        <f t="shared" si="2"/>
        <v>0</v>
      </c>
      <c r="N48" s="47">
        <f t="shared" si="3"/>
        <v>0</v>
      </c>
      <c r="O48" s="47">
        <f t="shared" si="4"/>
        <v>0</v>
      </c>
      <c r="P48" s="48">
        <f t="shared" si="5"/>
        <v>0</v>
      </c>
    </row>
    <row r="49" spans="1:16" x14ac:dyDescent="0.2">
      <c r="A49" s="37">
        <v>27</v>
      </c>
      <c r="B49" s="38"/>
      <c r="C49" s="95" t="s">
        <v>147</v>
      </c>
      <c r="D49" s="24" t="s">
        <v>70</v>
      </c>
      <c r="E49" s="105">
        <v>57.44</v>
      </c>
      <c r="F49" s="66"/>
      <c r="G49" s="63"/>
      <c r="H49" s="47">
        <f>ROUND(F49*G49,2)</f>
        <v>0</v>
      </c>
      <c r="I49" s="63"/>
      <c r="J49" s="63"/>
      <c r="K49" s="48">
        <f t="shared" si="0"/>
        <v>0</v>
      </c>
      <c r="L49" s="49">
        <f t="shared" si="1"/>
        <v>0</v>
      </c>
      <c r="M49" s="47">
        <f t="shared" si="2"/>
        <v>0</v>
      </c>
      <c r="N49" s="47">
        <f t="shared" si="3"/>
        <v>0</v>
      </c>
      <c r="O49" s="47">
        <f t="shared" si="4"/>
        <v>0</v>
      </c>
      <c r="P49" s="48">
        <f t="shared" si="5"/>
        <v>0</v>
      </c>
    </row>
    <row r="50" spans="1:16" ht="22.5" x14ac:dyDescent="0.2">
      <c r="A50" s="37">
        <v>28</v>
      </c>
      <c r="B50" s="38"/>
      <c r="C50" s="98" t="s">
        <v>78</v>
      </c>
      <c r="D50" s="24" t="s">
        <v>70</v>
      </c>
      <c r="E50" s="105">
        <f>E49*1.25</f>
        <v>71.8</v>
      </c>
      <c r="F50" s="66"/>
      <c r="G50" s="63"/>
      <c r="H50" s="47">
        <f>ROUND(F50*G50,2)</f>
        <v>0</v>
      </c>
      <c r="I50" s="63"/>
      <c r="J50" s="63"/>
      <c r="K50" s="48">
        <f t="shared" si="0"/>
        <v>0</v>
      </c>
      <c r="L50" s="49">
        <f t="shared" si="1"/>
        <v>0</v>
      </c>
      <c r="M50" s="47">
        <f t="shared" si="2"/>
        <v>0</v>
      </c>
      <c r="N50" s="47">
        <f t="shared" si="3"/>
        <v>0</v>
      </c>
      <c r="O50" s="47">
        <f t="shared" si="4"/>
        <v>0</v>
      </c>
      <c r="P50" s="48">
        <f t="shared" si="5"/>
        <v>0</v>
      </c>
    </row>
    <row r="51" spans="1:16" x14ac:dyDescent="0.2">
      <c r="A51" s="37">
        <v>29</v>
      </c>
      <c r="B51" s="38"/>
      <c r="C51" s="98" t="s">
        <v>148</v>
      </c>
      <c r="D51" s="24" t="s">
        <v>80</v>
      </c>
      <c r="E51" s="105">
        <f>E49*5</f>
        <v>287.2</v>
      </c>
      <c r="F51" s="66"/>
      <c r="G51" s="63"/>
      <c r="H51" s="47">
        <f>ROUND(F51*G51,2)</f>
        <v>0</v>
      </c>
      <c r="I51" s="63"/>
      <c r="J51" s="63"/>
      <c r="K51" s="48">
        <f t="shared" si="0"/>
        <v>0</v>
      </c>
      <c r="L51" s="49">
        <f t="shared" si="1"/>
        <v>0</v>
      </c>
      <c r="M51" s="47">
        <f t="shared" si="2"/>
        <v>0</v>
      </c>
      <c r="N51" s="47">
        <f t="shared" si="3"/>
        <v>0</v>
      </c>
      <c r="O51" s="47">
        <f t="shared" si="4"/>
        <v>0</v>
      </c>
      <c r="P51" s="48">
        <f t="shared" si="5"/>
        <v>0</v>
      </c>
    </row>
    <row r="52" spans="1:16" x14ac:dyDescent="0.2">
      <c r="A52" s="37">
        <v>30</v>
      </c>
      <c r="B52" s="38"/>
      <c r="C52" s="98" t="s">
        <v>81</v>
      </c>
      <c r="D52" s="24" t="s">
        <v>82</v>
      </c>
      <c r="E52" s="105">
        <v>1</v>
      </c>
      <c r="F52" s="66"/>
      <c r="G52" s="63"/>
      <c r="H52" s="47">
        <f>ROUND(F52*G52,2)</f>
        <v>0</v>
      </c>
      <c r="I52" s="63"/>
      <c r="J52" s="63"/>
      <c r="K52" s="48">
        <f t="shared" si="0"/>
        <v>0</v>
      </c>
      <c r="L52" s="49">
        <f t="shared" si="1"/>
        <v>0</v>
      </c>
      <c r="M52" s="47">
        <f t="shared" si="2"/>
        <v>0</v>
      </c>
      <c r="N52" s="47">
        <f t="shared" si="3"/>
        <v>0</v>
      </c>
      <c r="O52" s="47">
        <f t="shared" si="4"/>
        <v>0</v>
      </c>
      <c r="P52" s="48">
        <f t="shared" si="5"/>
        <v>0</v>
      </c>
    </row>
    <row r="53" spans="1:16" ht="22.5" x14ac:dyDescent="0.2">
      <c r="A53" s="37">
        <v>31</v>
      </c>
      <c r="B53" s="38"/>
      <c r="C53" s="98" t="s">
        <v>83</v>
      </c>
      <c r="D53" s="24" t="s">
        <v>80</v>
      </c>
      <c r="E53" s="105">
        <f>E49*0.25</f>
        <v>14.36</v>
      </c>
      <c r="F53" s="66"/>
      <c r="G53" s="63"/>
      <c r="H53" s="47">
        <f>ROUND(F53*G53,2)</f>
        <v>0</v>
      </c>
      <c r="I53" s="63"/>
      <c r="J53" s="63"/>
      <c r="K53" s="48">
        <f t="shared" si="0"/>
        <v>0</v>
      </c>
      <c r="L53" s="49">
        <f t="shared" si="1"/>
        <v>0</v>
      </c>
      <c r="M53" s="47">
        <f t="shared" si="2"/>
        <v>0</v>
      </c>
      <c r="N53" s="47">
        <f t="shared" si="3"/>
        <v>0</v>
      </c>
      <c r="O53" s="47">
        <f t="shared" si="4"/>
        <v>0</v>
      </c>
      <c r="P53" s="48">
        <f t="shared" si="5"/>
        <v>0</v>
      </c>
    </row>
    <row r="54" spans="1:16" x14ac:dyDescent="0.2">
      <c r="A54" s="37">
        <v>32</v>
      </c>
      <c r="B54" s="38"/>
      <c r="C54" s="95" t="s">
        <v>84</v>
      </c>
      <c r="D54" s="24" t="s">
        <v>70</v>
      </c>
      <c r="E54" s="105">
        <f>E49</f>
        <v>57.44</v>
      </c>
      <c r="F54" s="66"/>
      <c r="G54" s="63"/>
      <c r="H54" s="47">
        <f>ROUND(F54*G54,2)</f>
        <v>0</v>
      </c>
      <c r="I54" s="63"/>
      <c r="J54" s="63"/>
      <c r="K54" s="48">
        <f t="shared" si="0"/>
        <v>0</v>
      </c>
      <c r="L54" s="49">
        <f t="shared" si="1"/>
        <v>0</v>
      </c>
      <c r="M54" s="47">
        <f t="shared" si="2"/>
        <v>0</v>
      </c>
      <c r="N54" s="47">
        <f t="shared" si="3"/>
        <v>0</v>
      </c>
      <c r="O54" s="47">
        <f t="shared" si="4"/>
        <v>0</v>
      </c>
      <c r="P54" s="48">
        <f t="shared" si="5"/>
        <v>0</v>
      </c>
    </row>
    <row r="55" spans="1:16" ht="22.5" x14ac:dyDescent="0.2">
      <c r="A55" s="37">
        <v>33</v>
      </c>
      <c r="B55" s="38"/>
      <c r="C55" s="98" t="s">
        <v>85</v>
      </c>
      <c r="D55" s="24" t="s">
        <v>80</v>
      </c>
      <c r="E55" s="105">
        <f>E54*4</f>
        <v>229.76</v>
      </c>
      <c r="F55" s="66"/>
      <c r="G55" s="63"/>
      <c r="H55" s="47">
        <f>ROUND(F55*G55,2)</f>
        <v>0</v>
      </c>
      <c r="I55" s="63"/>
      <c r="J55" s="63"/>
      <c r="K55" s="48">
        <f t="shared" si="0"/>
        <v>0</v>
      </c>
      <c r="L55" s="49">
        <f t="shared" si="1"/>
        <v>0</v>
      </c>
      <c r="M55" s="47">
        <f t="shared" si="2"/>
        <v>0</v>
      </c>
      <c r="N55" s="47">
        <f t="shared" si="3"/>
        <v>0</v>
      </c>
      <c r="O55" s="47">
        <f t="shared" si="4"/>
        <v>0</v>
      </c>
      <c r="P55" s="48">
        <f t="shared" si="5"/>
        <v>0</v>
      </c>
    </row>
    <row r="56" spans="1:16" x14ac:dyDescent="0.2">
      <c r="A56" s="37">
        <v>34</v>
      </c>
      <c r="B56" s="38"/>
      <c r="C56" s="98" t="s">
        <v>86</v>
      </c>
      <c r="D56" s="24" t="s">
        <v>82</v>
      </c>
      <c r="E56" s="105">
        <v>1</v>
      </c>
      <c r="F56" s="66"/>
      <c r="G56" s="63"/>
      <c r="H56" s="47">
        <f>ROUND(F56*G56,2)</f>
        <v>0</v>
      </c>
      <c r="I56" s="63"/>
      <c r="J56" s="63"/>
      <c r="K56" s="48">
        <f t="shared" si="0"/>
        <v>0</v>
      </c>
      <c r="L56" s="49">
        <f t="shared" si="1"/>
        <v>0</v>
      </c>
      <c r="M56" s="47">
        <f t="shared" si="2"/>
        <v>0</v>
      </c>
      <c r="N56" s="47">
        <f t="shared" si="3"/>
        <v>0</v>
      </c>
      <c r="O56" s="47">
        <f t="shared" si="4"/>
        <v>0</v>
      </c>
      <c r="P56" s="48">
        <f t="shared" si="5"/>
        <v>0</v>
      </c>
    </row>
    <row r="57" spans="1:16" x14ac:dyDescent="0.2">
      <c r="A57" s="37">
        <v>35</v>
      </c>
      <c r="B57" s="38"/>
      <c r="C57" s="95" t="s">
        <v>87</v>
      </c>
      <c r="D57" s="24" t="s">
        <v>70</v>
      </c>
      <c r="E57" s="105">
        <v>57.44</v>
      </c>
      <c r="F57" s="66"/>
      <c r="G57" s="63"/>
      <c r="H57" s="47">
        <f>ROUND(F57*G57,2)</f>
        <v>0</v>
      </c>
      <c r="I57" s="63"/>
      <c r="J57" s="63"/>
      <c r="K57" s="48">
        <f t="shared" si="0"/>
        <v>0</v>
      </c>
      <c r="L57" s="49">
        <f t="shared" si="1"/>
        <v>0</v>
      </c>
      <c r="M57" s="47">
        <f t="shared" si="2"/>
        <v>0</v>
      </c>
      <c r="N57" s="47">
        <f t="shared" si="3"/>
        <v>0</v>
      </c>
      <c r="O57" s="47">
        <f t="shared" si="4"/>
        <v>0</v>
      </c>
      <c r="P57" s="48">
        <f t="shared" si="5"/>
        <v>0</v>
      </c>
    </row>
    <row r="58" spans="1:16" ht="22.5" x14ac:dyDescent="0.2">
      <c r="A58" s="37">
        <v>36</v>
      </c>
      <c r="B58" s="38"/>
      <c r="C58" s="98" t="s">
        <v>149</v>
      </c>
      <c r="D58" s="24" t="s">
        <v>89</v>
      </c>
      <c r="E58" s="105">
        <f>E57*0.45*1.2</f>
        <v>31.02</v>
      </c>
      <c r="F58" s="66"/>
      <c r="G58" s="63"/>
      <c r="H58" s="47">
        <f>ROUND(F58*G58,2)</f>
        <v>0</v>
      </c>
      <c r="I58" s="63"/>
      <c r="J58" s="63"/>
      <c r="K58" s="48">
        <f t="shared" si="0"/>
        <v>0</v>
      </c>
      <c r="L58" s="49">
        <f t="shared" si="1"/>
        <v>0</v>
      </c>
      <c r="M58" s="47">
        <f t="shared" si="2"/>
        <v>0</v>
      </c>
      <c r="N58" s="47">
        <f t="shared" si="3"/>
        <v>0</v>
      </c>
      <c r="O58" s="47">
        <f t="shared" si="4"/>
        <v>0</v>
      </c>
      <c r="P58" s="48">
        <f t="shared" si="5"/>
        <v>0</v>
      </c>
    </row>
    <row r="59" spans="1:16" x14ac:dyDescent="0.2">
      <c r="A59" s="37">
        <v>37</v>
      </c>
      <c r="B59" s="38"/>
      <c r="C59" s="98" t="s">
        <v>86</v>
      </c>
      <c r="D59" s="24" t="s">
        <v>82</v>
      </c>
      <c r="E59" s="105">
        <v>1</v>
      </c>
      <c r="F59" s="66"/>
      <c r="G59" s="63"/>
      <c r="H59" s="47">
        <f>ROUND(F59*G59,2)</f>
        <v>0</v>
      </c>
      <c r="I59" s="63"/>
      <c r="J59" s="63"/>
      <c r="K59" s="48">
        <f t="shared" si="0"/>
        <v>0</v>
      </c>
      <c r="L59" s="49">
        <f t="shared" si="1"/>
        <v>0</v>
      </c>
      <c r="M59" s="47">
        <f t="shared" si="2"/>
        <v>0</v>
      </c>
      <c r="N59" s="47">
        <f t="shared" si="3"/>
        <v>0</v>
      </c>
      <c r="O59" s="47">
        <f t="shared" si="4"/>
        <v>0</v>
      </c>
      <c r="P59" s="48">
        <f t="shared" si="5"/>
        <v>0</v>
      </c>
    </row>
    <row r="60" spans="1:16" ht="33.75" x14ac:dyDescent="0.2">
      <c r="A60" s="37">
        <v>38</v>
      </c>
      <c r="B60" s="38"/>
      <c r="C60" s="101" t="s">
        <v>150</v>
      </c>
      <c r="D60" s="24" t="s">
        <v>70</v>
      </c>
      <c r="E60" s="105">
        <v>13.72</v>
      </c>
      <c r="F60" s="66"/>
      <c r="G60" s="63"/>
      <c r="H60" s="47">
        <f>ROUND(F60*G60,2)</f>
        <v>0</v>
      </c>
      <c r="I60" s="63"/>
      <c r="J60" s="63"/>
      <c r="K60" s="48">
        <f t="shared" si="0"/>
        <v>0</v>
      </c>
      <c r="L60" s="49">
        <f t="shared" si="1"/>
        <v>0</v>
      </c>
      <c r="M60" s="47">
        <f t="shared" si="2"/>
        <v>0</v>
      </c>
      <c r="N60" s="47">
        <f t="shared" si="3"/>
        <v>0</v>
      </c>
      <c r="O60" s="47">
        <f t="shared" si="4"/>
        <v>0</v>
      </c>
      <c r="P60" s="48">
        <f t="shared" si="5"/>
        <v>0</v>
      </c>
    </row>
    <row r="61" spans="1:16" ht="22.5" x14ac:dyDescent="0.2">
      <c r="A61" s="37">
        <v>39</v>
      </c>
      <c r="B61" s="38"/>
      <c r="C61" s="98" t="s">
        <v>138</v>
      </c>
      <c r="D61" s="24" t="s">
        <v>70</v>
      </c>
      <c r="E61" s="105">
        <f>E60*1.15</f>
        <v>15.78</v>
      </c>
      <c r="F61" s="66"/>
      <c r="G61" s="63"/>
      <c r="H61" s="47">
        <f>ROUND(F61*G61,2)</f>
        <v>0</v>
      </c>
      <c r="I61" s="63"/>
      <c r="J61" s="63"/>
      <c r="K61" s="48">
        <f t="shared" si="0"/>
        <v>0</v>
      </c>
      <c r="L61" s="49">
        <f t="shared" si="1"/>
        <v>0</v>
      </c>
      <c r="M61" s="47">
        <f t="shared" si="2"/>
        <v>0</v>
      </c>
      <c r="N61" s="47">
        <f t="shared" si="3"/>
        <v>0</v>
      </c>
      <c r="O61" s="47">
        <f t="shared" si="4"/>
        <v>0</v>
      </c>
      <c r="P61" s="48">
        <f t="shared" si="5"/>
        <v>0</v>
      </c>
    </row>
    <row r="62" spans="1:16" x14ac:dyDescent="0.2">
      <c r="A62" s="37">
        <v>40</v>
      </c>
      <c r="B62" s="38"/>
      <c r="C62" s="98" t="s">
        <v>93</v>
      </c>
      <c r="D62" s="24" t="s">
        <v>82</v>
      </c>
      <c r="E62" s="105">
        <v>1</v>
      </c>
      <c r="F62" s="66"/>
      <c r="G62" s="63"/>
      <c r="H62" s="47">
        <f>ROUND(F62*G62,2)</f>
        <v>0</v>
      </c>
      <c r="I62" s="63"/>
      <c r="J62" s="63"/>
      <c r="K62" s="48">
        <f t="shared" si="0"/>
        <v>0</v>
      </c>
      <c r="L62" s="49">
        <f t="shared" si="1"/>
        <v>0</v>
      </c>
      <c r="M62" s="47">
        <f t="shared" si="2"/>
        <v>0</v>
      </c>
      <c r="N62" s="47">
        <f t="shared" si="3"/>
        <v>0</v>
      </c>
      <c r="O62" s="47">
        <f t="shared" si="4"/>
        <v>0</v>
      </c>
      <c r="P62" s="48">
        <f t="shared" si="5"/>
        <v>0</v>
      </c>
    </row>
    <row r="63" spans="1:16" ht="33.75" x14ac:dyDescent="0.2">
      <c r="A63" s="37">
        <v>41</v>
      </c>
      <c r="B63" s="38"/>
      <c r="C63" s="95" t="s">
        <v>151</v>
      </c>
      <c r="D63" s="24" t="s">
        <v>70</v>
      </c>
      <c r="E63" s="105">
        <v>355.2</v>
      </c>
      <c r="F63" s="66"/>
      <c r="G63" s="63"/>
      <c r="H63" s="47">
        <f>ROUND(F63*G63,2)</f>
        <v>0</v>
      </c>
      <c r="I63" s="63"/>
      <c r="J63" s="63"/>
      <c r="K63" s="48">
        <f t="shared" si="0"/>
        <v>0</v>
      </c>
      <c r="L63" s="49">
        <f t="shared" si="1"/>
        <v>0</v>
      </c>
      <c r="M63" s="47">
        <f t="shared" si="2"/>
        <v>0</v>
      </c>
      <c r="N63" s="47">
        <f t="shared" si="3"/>
        <v>0</v>
      </c>
      <c r="O63" s="47">
        <f t="shared" si="4"/>
        <v>0</v>
      </c>
      <c r="P63" s="48">
        <f t="shared" si="5"/>
        <v>0</v>
      </c>
    </row>
    <row r="64" spans="1:16" ht="22.5" x14ac:dyDescent="0.2">
      <c r="A64" s="37">
        <v>42</v>
      </c>
      <c r="B64" s="38"/>
      <c r="C64" s="98" t="s">
        <v>152</v>
      </c>
      <c r="D64" s="24" t="s">
        <v>70</v>
      </c>
      <c r="E64" s="105">
        <f>E63*1.15</f>
        <v>408.48</v>
      </c>
      <c r="F64" s="66"/>
      <c r="G64" s="63"/>
      <c r="H64" s="47">
        <f>ROUND(F64*G64,2)</f>
        <v>0</v>
      </c>
      <c r="I64" s="63"/>
      <c r="J64" s="63"/>
      <c r="K64" s="48">
        <f t="shared" si="0"/>
        <v>0</v>
      </c>
      <c r="L64" s="49">
        <f t="shared" si="1"/>
        <v>0</v>
      </c>
      <c r="M64" s="47">
        <f t="shared" si="2"/>
        <v>0</v>
      </c>
      <c r="N64" s="47">
        <f t="shared" si="3"/>
        <v>0</v>
      </c>
      <c r="O64" s="47">
        <f t="shared" si="4"/>
        <v>0</v>
      </c>
      <c r="P64" s="48">
        <f t="shared" si="5"/>
        <v>0</v>
      </c>
    </row>
    <row r="65" spans="1:16" ht="22.5" x14ac:dyDescent="0.2">
      <c r="A65" s="37">
        <v>43</v>
      </c>
      <c r="B65" s="38"/>
      <c r="C65" s="98" t="s">
        <v>95</v>
      </c>
      <c r="D65" s="24" t="s">
        <v>70</v>
      </c>
      <c r="E65" s="105">
        <f>E63*1.15</f>
        <v>408.48</v>
      </c>
      <c r="F65" s="66"/>
      <c r="G65" s="63"/>
      <c r="H65" s="47">
        <f>ROUND(F65*G65,2)</f>
        <v>0</v>
      </c>
      <c r="I65" s="63"/>
      <c r="J65" s="63"/>
      <c r="K65" s="48">
        <f t="shared" si="0"/>
        <v>0</v>
      </c>
      <c r="L65" s="49">
        <f t="shared" si="1"/>
        <v>0</v>
      </c>
      <c r="M65" s="47">
        <f t="shared" si="2"/>
        <v>0</v>
      </c>
      <c r="N65" s="47">
        <f t="shared" si="3"/>
        <v>0</v>
      </c>
      <c r="O65" s="47">
        <f t="shared" si="4"/>
        <v>0</v>
      </c>
      <c r="P65" s="48">
        <f t="shared" si="5"/>
        <v>0</v>
      </c>
    </row>
    <row r="66" spans="1:16" ht="22.5" x14ac:dyDescent="0.2">
      <c r="A66" s="37">
        <v>44</v>
      </c>
      <c r="B66" s="38"/>
      <c r="C66" s="98" t="s">
        <v>96</v>
      </c>
      <c r="D66" s="24" t="s">
        <v>70</v>
      </c>
      <c r="E66" s="105">
        <f>E63*1.15</f>
        <v>408.48</v>
      </c>
      <c r="F66" s="66"/>
      <c r="G66" s="63"/>
      <c r="H66" s="47">
        <f>ROUND(F66*G66,2)</f>
        <v>0</v>
      </c>
      <c r="I66" s="63"/>
      <c r="J66" s="63"/>
      <c r="K66" s="48">
        <f t="shared" si="0"/>
        <v>0</v>
      </c>
      <c r="L66" s="49">
        <f t="shared" si="1"/>
        <v>0</v>
      </c>
      <c r="M66" s="47">
        <f t="shared" si="2"/>
        <v>0</v>
      </c>
      <c r="N66" s="47">
        <f t="shared" si="3"/>
        <v>0</v>
      </c>
      <c r="O66" s="47">
        <f t="shared" si="4"/>
        <v>0</v>
      </c>
      <c r="P66" s="48">
        <f t="shared" si="5"/>
        <v>0</v>
      </c>
    </row>
    <row r="67" spans="1:16" x14ac:dyDescent="0.2">
      <c r="A67" s="37">
        <v>45</v>
      </c>
      <c r="B67" s="38"/>
      <c r="C67" s="98" t="s">
        <v>153</v>
      </c>
      <c r="D67" s="24" t="s">
        <v>127</v>
      </c>
      <c r="E67" s="105">
        <v>14</v>
      </c>
      <c r="F67" s="66"/>
      <c r="G67" s="63"/>
      <c r="H67" s="47">
        <f>ROUND(F67*G67,2)</f>
        <v>0</v>
      </c>
      <c r="I67" s="63"/>
      <c r="J67" s="63"/>
      <c r="K67" s="48">
        <f t="shared" si="0"/>
        <v>0</v>
      </c>
      <c r="L67" s="49">
        <f t="shared" si="1"/>
        <v>0</v>
      </c>
      <c r="M67" s="47">
        <f t="shared" si="2"/>
        <v>0</v>
      </c>
      <c r="N67" s="47">
        <f t="shared" si="3"/>
        <v>0</v>
      </c>
      <c r="O67" s="47">
        <f t="shared" si="4"/>
        <v>0</v>
      </c>
      <c r="P67" s="48">
        <f t="shared" si="5"/>
        <v>0</v>
      </c>
    </row>
    <row r="68" spans="1:16" x14ac:dyDescent="0.2">
      <c r="A68" s="37">
        <v>46</v>
      </c>
      <c r="B68" s="38"/>
      <c r="C68" s="98" t="s">
        <v>97</v>
      </c>
      <c r="D68" s="24" t="s">
        <v>82</v>
      </c>
      <c r="E68" s="105">
        <v>1</v>
      </c>
      <c r="F68" s="66"/>
      <c r="G68" s="63"/>
      <c r="H68" s="47">
        <f>ROUND(F68*G68,2)</f>
        <v>0</v>
      </c>
      <c r="I68" s="63"/>
      <c r="J68" s="63"/>
      <c r="K68" s="48">
        <f t="shared" si="0"/>
        <v>0</v>
      </c>
      <c r="L68" s="49">
        <f t="shared" si="1"/>
        <v>0</v>
      </c>
      <c r="M68" s="47">
        <f t="shared" si="2"/>
        <v>0</v>
      </c>
      <c r="N68" s="47">
        <f t="shared" si="3"/>
        <v>0</v>
      </c>
      <c r="O68" s="47">
        <f t="shared" si="4"/>
        <v>0</v>
      </c>
      <c r="P68" s="48">
        <f t="shared" si="5"/>
        <v>0</v>
      </c>
    </row>
    <row r="69" spans="1:16" ht="22.5" x14ac:dyDescent="0.2">
      <c r="A69" s="37">
        <v>47</v>
      </c>
      <c r="B69" s="38"/>
      <c r="C69" s="95" t="s">
        <v>154</v>
      </c>
      <c r="D69" s="24" t="s">
        <v>70</v>
      </c>
      <c r="E69" s="105">
        <v>403.88</v>
      </c>
      <c r="F69" s="66"/>
      <c r="G69" s="63"/>
      <c r="H69" s="47">
        <f>ROUND(F69*G69,2)</f>
        <v>0</v>
      </c>
      <c r="I69" s="63"/>
      <c r="J69" s="63"/>
      <c r="K69" s="48">
        <f t="shared" si="0"/>
        <v>0</v>
      </c>
      <c r="L69" s="49">
        <f t="shared" si="1"/>
        <v>0</v>
      </c>
      <c r="M69" s="47">
        <f t="shared" si="2"/>
        <v>0</v>
      </c>
      <c r="N69" s="47">
        <f t="shared" si="3"/>
        <v>0</v>
      </c>
      <c r="O69" s="47">
        <f t="shared" si="4"/>
        <v>0</v>
      </c>
      <c r="P69" s="48">
        <f t="shared" si="5"/>
        <v>0</v>
      </c>
    </row>
    <row r="70" spans="1:16" ht="22.5" x14ac:dyDescent="0.2">
      <c r="A70" s="37">
        <v>48</v>
      </c>
      <c r="B70" s="38"/>
      <c r="C70" s="98" t="s">
        <v>155</v>
      </c>
      <c r="D70" s="24" t="s">
        <v>70</v>
      </c>
      <c r="E70" s="105">
        <f>E69*1.25</f>
        <v>504.85</v>
      </c>
      <c r="F70" s="66"/>
      <c r="G70" s="63"/>
      <c r="H70" s="47">
        <f>ROUND(F70*G70,2)</f>
        <v>0</v>
      </c>
      <c r="I70" s="63"/>
      <c r="J70" s="63"/>
      <c r="K70" s="48">
        <f t="shared" si="0"/>
        <v>0</v>
      </c>
      <c r="L70" s="49">
        <f t="shared" si="1"/>
        <v>0</v>
      </c>
      <c r="M70" s="47">
        <f t="shared" si="2"/>
        <v>0</v>
      </c>
      <c r="N70" s="47">
        <f t="shared" si="3"/>
        <v>0</v>
      </c>
      <c r="O70" s="47">
        <f t="shared" si="4"/>
        <v>0</v>
      </c>
      <c r="P70" s="48">
        <f t="shared" si="5"/>
        <v>0</v>
      </c>
    </row>
    <row r="71" spans="1:16" ht="22.5" x14ac:dyDescent="0.2">
      <c r="A71" s="37">
        <v>49</v>
      </c>
      <c r="B71" s="38"/>
      <c r="C71" s="98" t="s">
        <v>156</v>
      </c>
      <c r="D71" s="24" t="s">
        <v>70</v>
      </c>
      <c r="E71" s="105">
        <f>E69*1.25</f>
        <v>504.85</v>
      </c>
      <c r="F71" s="66"/>
      <c r="G71" s="63"/>
      <c r="H71" s="47">
        <f>ROUND(F71*G71,2)</f>
        <v>0</v>
      </c>
      <c r="I71" s="63"/>
      <c r="J71" s="63"/>
      <c r="K71" s="48">
        <f t="shared" si="0"/>
        <v>0</v>
      </c>
      <c r="L71" s="49">
        <f t="shared" si="1"/>
        <v>0</v>
      </c>
      <c r="M71" s="47">
        <f t="shared" si="2"/>
        <v>0</v>
      </c>
      <c r="N71" s="47">
        <f t="shared" si="3"/>
        <v>0</v>
      </c>
      <c r="O71" s="47">
        <f t="shared" si="4"/>
        <v>0</v>
      </c>
      <c r="P71" s="48">
        <f t="shared" si="5"/>
        <v>0</v>
      </c>
    </row>
    <row r="72" spans="1:16" x14ac:dyDescent="0.2">
      <c r="A72" s="37">
        <v>50</v>
      </c>
      <c r="B72" s="38"/>
      <c r="C72" s="98" t="s">
        <v>101</v>
      </c>
      <c r="D72" s="24" t="s">
        <v>82</v>
      </c>
      <c r="E72" s="105">
        <v>1</v>
      </c>
      <c r="F72" s="66"/>
      <c r="G72" s="63"/>
      <c r="H72" s="47">
        <f>ROUND(F72*G72,2)</f>
        <v>0</v>
      </c>
      <c r="I72" s="63"/>
      <c r="J72" s="63"/>
      <c r="K72" s="48">
        <f t="shared" si="0"/>
        <v>0</v>
      </c>
      <c r="L72" s="49">
        <f t="shared" si="1"/>
        <v>0</v>
      </c>
      <c r="M72" s="47">
        <f t="shared" si="2"/>
        <v>0</v>
      </c>
      <c r="N72" s="47">
        <f t="shared" si="3"/>
        <v>0</v>
      </c>
      <c r="O72" s="47">
        <f t="shared" si="4"/>
        <v>0</v>
      </c>
      <c r="P72" s="48">
        <f t="shared" si="5"/>
        <v>0</v>
      </c>
    </row>
    <row r="73" spans="1:16" ht="22.5" x14ac:dyDescent="0.2">
      <c r="A73" s="37">
        <v>51</v>
      </c>
      <c r="B73" s="38"/>
      <c r="C73" s="95" t="s">
        <v>157</v>
      </c>
      <c r="D73" s="24" t="s">
        <v>70</v>
      </c>
      <c r="E73" s="105">
        <v>21.27</v>
      </c>
      <c r="F73" s="66"/>
      <c r="G73" s="63"/>
      <c r="H73" s="47">
        <f>ROUND(F73*G73,2)</f>
        <v>0</v>
      </c>
      <c r="I73" s="63"/>
      <c r="J73" s="63"/>
      <c r="K73" s="48">
        <f t="shared" si="0"/>
        <v>0</v>
      </c>
      <c r="L73" s="49">
        <f t="shared" si="1"/>
        <v>0</v>
      </c>
      <c r="M73" s="47">
        <f t="shared" si="2"/>
        <v>0</v>
      </c>
      <c r="N73" s="47">
        <f t="shared" si="3"/>
        <v>0</v>
      </c>
      <c r="O73" s="47">
        <f t="shared" si="4"/>
        <v>0</v>
      </c>
      <c r="P73" s="48">
        <f t="shared" si="5"/>
        <v>0</v>
      </c>
    </row>
    <row r="74" spans="1:16" x14ac:dyDescent="0.2">
      <c r="A74" s="37">
        <v>52</v>
      </c>
      <c r="B74" s="38"/>
      <c r="C74" s="98" t="s">
        <v>104</v>
      </c>
      <c r="D74" s="24" t="s">
        <v>70</v>
      </c>
      <c r="E74" s="105">
        <f>E73*1.15</f>
        <v>24.46</v>
      </c>
      <c r="F74" s="66"/>
      <c r="G74" s="63"/>
      <c r="H74" s="47">
        <f>ROUND(F74*G74,2)</f>
        <v>0</v>
      </c>
      <c r="I74" s="63"/>
      <c r="J74" s="63"/>
      <c r="K74" s="48">
        <f t="shared" si="0"/>
        <v>0</v>
      </c>
      <c r="L74" s="49">
        <f t="shared" si="1"/>
        <v>0</v>
      </c>
      <c r="M74" s="47">
        <f t="shared" si="2"/>
        <v>0</v>
      </c>
      <c r="N74" s="47">
        <f t="shared" si="3"/>
        <v>0</v>
      </c>
      <c r="O74" s="47">
        <f t="shared" si="4"/>
        <v>0</v>
      </c>
      <c r="P74" s="48">
        <f t="shared" si="5"/>
        <v>0</v>
      </c>
    </row>
    <row r="75" spans="1:16" x14ac:dyDescent="0.2">
      <c r="A75" s="37">
        <v>53</v>
      </c>
      <c r="B75" s="38"/>
      <c r="C75" s="98" t="s">
        <v>158</v>
      </c>
      <c r="D75" s="24" t="s">
        <v>82</v>
      </c>
      <c r="E75" s="105">
        <v>1</v>
      </c>
      <c r="F75" s="66"/>
      <c r="G75" s="63"/>
      <c r="H75" s="47">
        <f>ROUND(F75*G75,2)</f>
        <v>0</v>
      </c>
      <c r="I75" s="63"/>
      <c r="J75" s="63"/>
      <c r="K75" s="48">
        <f t="shared" si="0"/>
        <v>0</v>
      </c>
      <c r="L75" s="49">
        <f t="shared" si="1"/>
        <v>0</v>
      </c>
      <c r="M75" s="47">
        <f t="shared" si="2"/>
        <v>0</v>
      </c>
      <c r="N75" s="47">
        <f t="shared" si="3"/>
        <v>0</v>
      </c>
      <c r="O75" s="47">
        <f t="shared" si="4"/>
        <v>0</v>
      </c>
      <c r="P75" s="48">
        <f t="shared" si="5"/>
        <v>0</v>
      </c>
    </row>
    <row r="76" spans="1:16" ht="22.5" x14ac:dyDescent="0.2">
      <c r="A76" s="37">
        <v>54</v>
      </c>
      <c r="B76" s="38"/>
      <c r="C76" s="95" t="s">
        <v>159</v>
      </c>
      <c r="D76" s="24" t="s">
        <v>103</v>
      </c>
      <c r="E76" s="105">
        <v>64</v>
      </c>
      <c r="F76" s="66"/>
      <c r="G76" s="63"/>
      <c r="H76" s="47">
        <f>ROUND(F76*G76,2)</f>
        <v>0</v>
      </c>
      <c r="I76" s="63"/>
      <c r="J76" s="63"/>
      <c r="K76" s="48">
        <f t="shared" si="0"/>
        <v>0</v>
      </c>
      <c r="L76" s="49">
        <f t="shared" si="1"/>
        <v>0</v>
      </c>
      <c r="M76" s="47">
        <f t="shared" si="2"/>
        <v>0</v>
      </c>
      <c r="N76" s="47">
        <f t="shared" si="3"/>
        <v>0</v>
      </c>
      <c r="O76" s="47">
        <f t="shared" si="4"/>
        <v>0</v>
      </c>
      <c r="P76" s="48">
        <f t="shared" si="5"/>
        <v>0</v>
      </c>
    </row>
    <row r="77" spans="1:16" x14ac:dyDescent="0.2">
      <c r="A77" s="96">
        <v>3</v>
      </c>
      <c r="B77" s="100"/>
      <c r="C77" s="97" t="s">
        <v>160</v>
      </c>
      <c r="D77" s="24"/>
      <c r="E77" s="105"/>
      <c r="F77" s="66"/>
      <c r="G77" s="63"/>
      <c r="H77" s="47">
        <f>ROUND(F77*G77,2)</f>
        <v>0</v>
      </c>
      <c r="I77" s="63"/>
      <c r="J77" s="63"/>
      <c r="K77" s="48">
        <f t="shared" si="0"/>
        <v>0</v>
      </c>
      <c r="L77" s="49">
        <f t="shared" si="1"/>
        <v>0</v>
      </c>
      <c r="M77" s="47">
        <f t="shared" si="2"/>
        <v>0</v>
      </c>
      <c r="N77" s="47">
        <f t="shared" si="3"/>
        <v>0</v>
      </c>
      <c r="O77" s="47">
        <f t="shared" si="4"/>
        <v>0</v>
      </c>
      <c r="P77" s="48">
        <f t="shared" si="5"/>
        <v>0</v>
      </c>
    </row>
    <row r="78" spans="1:16" x14ac:dyDescent="0.2">
      <c r="A78" s="37">
        <v>1</v>
      </c>
      <c r="B78" s="38"/>
      <c r="C78" s="95" t="s">
        <v>161</v>
      </c>
      <c r="D78" s="24" t="s">
        <v>103</v>
      </c>
      <c r="E78" s="105">
        <v>64</v>
      </c>
      <c r="F78" s="66"/>
      <c r="G78" s="63"/>
      <c r="H78" s="47">
        <f>ROUND(F78*G78,2)</f>
        <v>0</v>
      </c>
      <c r="I78" s="63"/>
      <c r="J78" s="63"/>
      <c r="K78" s="48">
        <f t="shared" si="0"/>
        <v>0</v>
      </c>
      <c r="L78" s="49">
        <f t="shared" si="1"/>
        <v>0</v>
      </c>
      <c r="M78" s="47">
        <f t="shared" si="2"/>
        <v>0</v>
      </c>
      <c r="N78" s="47">
        <f t="shared" si="3"/>
        <v>0</v>
      </c>
      <c r="O78" s="47">
        <f t="shared" si="4"/>
        <v>0</v>
      </c>
      <c r="P78" s="48">
        <f t="shared" si="5"/>
        <v>0</v>
      </c>
    </row>
    <row r="79" spans="1:16" ht="22.5" x14ac:dyDescent="0.2">
      <c r="A79" s="37">
        <v>2</v>
      </c>
      <c r="B79" s="38"/>
      <c r="C79" s="98" t="s">
        <v>162</v>
      </c>
      <c r="D79" s="24" t="s">
        <v>103</v>
      </c>
      <c r="E79" s="105">
        <f>E78*1.15</f>
        <v>73.599999999999994</v>
      </c>
      <c r="F79" s="66"/>
      <c r="G79" s="63"/>
      <c r="H79" s="47">
        <f>ROUND(F79*G79,2)</f>
        <v>0</v>
      </c>
      <c r="I79" s="63"/>
      <c r="J79" s="63"/>
      <c r="K79" s="48">
        <f t="shared" ref="K79:K101" si="6">SUM(H79:J79)</f>
        <v>0</v>
      </c>
      <c r="L79" s="49">
        <f t="shared" ref="L79:L101" si="7">ROUND(E79*F79,2)</f>
        <v>0</v>
      </c>
      <c r="M79" s="47">
        <f t="shared" ref="M79:M101" si="8">ROUND(H79*E79,2)</f>
        <v>0</v>
      </c>
      <c r="N79" s="47">
        <f t="shared" ref="N79:N101" si="9">ROUND(I79*E79,2)</f>
        <v>0</v>
      </c>
      <c r="O79" s="47">
        <f t="shared" ref="O79:O101" si="10">ROUND(J79*E79,2)</f>
        <v>0</v>
      </c>
      <c r="P79" s="48">
        <f t="shared" ref="P79:P101" si="11">SUM(M79:O79)</f>
        <v>0</v>
      </c>
    </row>
    <row r="80" spans="1:16" x14ac:dyDescent="0.2">
      <c r="A80" s="37">
        <v>3</v>
      </c>
      <c r="B80" s="38"/>
      <c r="C80" s="98" t="s">
        <v>163</v>
      </c>
      <c r="D80" s="24" t="s">
        <v>82</v>
      </c>
      <c r="E80" s="105">
        <v>1</v>
      </c>
      <c r="F80" s="66"/>
      <c r="G80" s="63"/>
      <c r="H80" s="47">
        <f>ROUND(F80*G80,2)</f>
        <v>0</v>
      </c>
      <c r="I80" s="63"/>
      <c r="J80" s="63"/>
      <c r="K80" s="48">
        <f t="shared" si="6"/>
        <v>0</v>
      </c>
      <c r="L80" s="49">
        <f t="shared" si="7"/>
        <v>0</v>
      </c>
      <c r="M80" s="47">
        <f t="shared" si="8"/>
        <v>0</v>
      </c>
      <c r="N80" s="47">
        <f t="shared" si="9"/>
        <v>0</v>
      </c>
      <c r="O80" s="47">
        <f t="shared" si="10"/>
        <v>0</v>
      </c>
      <c r="P80" s="48">
        <f t="shared" si="11"/>
        <v>0</v>
      </c>
    </row>
    <row r="81" spans="1:16" x14ac:dyDescent="0.2">
      <c r="A81" s="37">
        <v>4</v>
      </c>
      <c r="B81" s="38"/>
      <c r="C81" s="95" t="s">
        <v>164</v>
      </c>
      <c r="D81" s="24" t="s">
        <v>103</v>
      </c>
      <c r="E81" s="105">
        <v>58.2</v>
      </c>
      <c r="F81" s="66"/>
      <c r="G81" s="63"/>
      <c r="H81" s="47">
        <f>ROUND(F81*G81,2)</f>
        <v>0</v>
      </c>
      <c r="I81" s="63"/>
      <c r="J81" s="63"/>
      <c r="K81" s="48">
        <f t="shared" si="6"/>
        <v>0</v>
      </c>
      <c r="L81" s="49">
        <f t="shared" si="7"/>
        <v>0</v>
      </c>
      <c r="M81" s="47">
        <f t="shared" si="8"/>
        <v>0</v>
      </c>
      <c r="N81" s="47">
        <f t="shared" si="9"/>
        <v>0</v>
      </c>
      <c r="O81" s="47">
        <f t="shared" si="10"/>
        <v>0</v>
      </c>
      <c r="P81" s="48">
        <f t="shared" si="11"/>
        <v>0</v>
      </c>
    </row>
    <row r="82" spans="1:16" ht="22.5" x14ac:dyDescent="0.2">
      <c r="A82" s="37">
        <v>5</v>
      </c>
      <c r="B82" s="38"/>
      <c r="C82" s="98" t="s">
        <v>165</v>
      </c>
      <c r="D82" s="24" t="s">
        <v>103</v>
      </c>
      <c r="E82" s="105">
        <f>E81*1.15</f>
        <v>66.930000000000007</v>
      </c>
      <c r="F82" s="66"/>
      <c r="G82" s="63"/>
      <c r="H82" s="47">
        <f>ROUND(F82*G82,2)</f>
        <v>0</v>
      </c>
      <c r="I82" s="63"/>
      <c r="J82" s="63"/>
      <c r="K82" s="48">
        <f t="shared" si="6"/>
        <v>0</v>
      </c>
      <c r="L82" s="49">
        <f t="shared" si="7"/>
        <v>0</v>
      </c>
      <c r="M82" s="47">
        <f t="shared" si="8"/>
        <v>0</v>
      </c>
      <c r="N82" s="47">
        <f t="shared" si="9"/>
        <v>0</v>
      </c>
      <c r="O82" s="47">
        <f t="shared" si="10"/>
        <v>0</v>
      </c>
      <c r="P82" s="48">
        <f t="shared" si="11"/>
        <v>0</v>
      </c>
    </row>
    <row r="83" spans="1:16" x14ac:dyDescent="0.2">
      <c r="A83" s="37">
        <v>6</v>
      </c>
      <c r="B83" s="38"/>
      <c r="C83" s="98" t="s">
        <v>163</v>
      </c>
      <c r="D83" s="24" t="s">
        <v>82</v>
      </c>
      <c r="E83" s="105">
        <v>1</v>
      </c>
      <c r="F83" s="66"/>
      <c r="G83" s="63"/>
      <c r="H83" s="47">
        <f>ROUND(F83*G83,2)</f>
        <v>0</v>
      </c>
      <c r="I83" s="63"/>
      <c r="J83" s="63"/>
      <c r="K83" s="48">
        <f t="shared" si="6"/>
        <v>0</v>
      </c>
      <c r="L83" s="49">
        <f t="shared" si="7"/>
        <v>0</v>
      </c>
      <c r="M83" s="47">
        <f t="shared" si="8"/>
        <v>0</v>
      </c>
      <c r="N83" s="47">
        <f t="shared" si="9"/>
        <v>0</v>
      </c>
      <c r="O83" s="47">
        <f t="shared" si="10"/>
        <v>0</v>
      </c>
      <c r="P83" s="48">
        <f t="shared" si="11"/>
        <v>0</v>
      </c>
    </row>
    <row r="84" spans="1:16" x14ac:dyDescent="0.2">
      <c r="A84" s="96">
        <v>4</v>
      </c>
      <c r="B84" s="100"/>
      <c r="C84" s="97" t="s">
        <v>166</v>
      </c>
      <c r="D84" s="24"/>
      <c r="E84" s="105"/>
      <c r="F84" s="66"/>
      <c r="G84" s="63"/>
      <c r="H84" s="47">
        <f>ROUND(F84*G84,2)</f>
        <v>0</v>
      </c>
      <c r="I84" s="63"/>
      <c r="J84" s="63"/>
      <c r="K84" s="48">
        <f t="shared" si="6"/>
        <v>0</v>
      </c>
      <c r="L84" s="49">
        <f t="shared" si="7"/>
        <v>0</v>
      </c>
      <c r="M84" s="47">
        <f t="shared" si="8"/>
        <v>0</v>
      </c>
      <c r="N84" s="47">
        <f t="shared" si="9"/>
        <v>0</v>
      </c>
      <c r="O84" s="47">
        <f t="shared" si="10"/>
        <v>0</v>
      </c>
      <c r="P84" s="48">
        <f t="shared" si="11"/>
        <v>0</v>
      </c>
    </row>
    <row r="85" spans="1:16" ht="33.75" x14ac:dyDescent="0.2">
      <c r="A85" s="37">
        <v>1</v>
      </c>
      <c r="B85" s="38"/>
      <c r="C85" s="95" t="s">
        <v>151</v>
      </c>
      <c r="D85" s="24" t="s">
        <v>70</v>
      </c>
      <c r="E85" s="105">
        <v>4.2</v>
      </c>
      <c r="F85" s="66"/>
      <c r="G85" s="63"/>
      <c r="H85" s="47">
        <f>ROUND(F85*G85,2)</f>
        <v>0</v>
      </c>
      <c r="I85" s="63"/>
      <c r="J85" s="63"/>
      <c r="K85" s="48">
        <f t="shared" si="6"/>
        <v>0</v>
      </c>
      <c r="L85" s="49">
        <f t="shared" si="7"/>
        <v>0</v>
      </c>
      <c r="M85" s="47">
        <f t="shared" si="8"/>
        <v>0</v>
      </c>
      <c r="N85" s="47">
        <f t="shared" si="9"/>
        <v>0</v>
      </c>
      <c r="O85" s="47">
        <f t="shared" si="10"/>
        <v>0</v>
      </c>
      <c r="P85" s="48">
        <f t="shared" si="11"/>
        <v>0</v>
      </c>
    </row>
    <row r="86" spans="1:16" ht="22.5" x14ac:dyDescent="0.2">
      <c r="A86" s="37">
        <v>2</v>
      </c>
      <c r="B86" s="38"/>
      <c r="C86" s="98" t="s">
        <v>152</v>
      </c>
      <c r="D86" s="24" t="s">
        <v>70</v>
      </c>
      <c r="E86" s="105">
        <f>E85*1.15</f>
        <v>4.83</v>
      </c>
      <c r="F86" s="66"/>
      <c r="G86" s="63"/>
      <c r="H86" s="47">
        <f>ROUND(F86*G86,2)</f>
        <v>0</v>
      </c>
      <c r="I86" s="63"/>
      <c r="J86" s="63"/>
      <c r="K86" s="48">
        <f t="shared" si="6"/>
        <v>0</v>
      </c>
      <c r="L86" s="49">
        <f t="shared" si="7"/>
        <v>0</v>
      </c>
      <c r="M86" s="47">
        <f t="shared" si="8"/>
        <v>0</v>
      </c>
      <c r="N86" s="47">
        <f t="shared" si="9"/>
        <v>0</v>
      </c>
      <c r="O86" s="47">
        <f t="shared" si="10"/>
        <v>0</v>
      </c>
      <c r="P86" s="48">
        <f t="shared" si="11"/>
        <v>0</v>
      </c>
    </row>
    <row r="87" spans="1:16" ht="22.5" x14ac:dyDescent="0.2">
      <c r="A87" s="37">
        <v>3</v>
      </c>
      <c r="B87" s="38"/>
      <c r="C87" s="98" t="s">
        <v>95</v>
      </c>
      <c r="D87" s="24" t="s">
        <v>70</v>
      </c>
      <c r="E87" s="105">
        <f>E85*1.15</f>
        <v>4.83</v>
      </c>
      <c r="F87" s="66"/>
      <c r="G87" s="63"/>
      <c r="H87" s="47">
        <f>ROUND(F87*G87,2)</f>
        <v>0</v>
      </c>
      <c r="I87" s="63"/>
      <c r="J87" s="63"/>
      <c r="K87" s="48">
        <f t="shared" si="6"/>
        <v>0</v>
      </c>
      <c r="L87" s="49">
        <f t="shared" si="7"/>
        <v>0</v>
      </c>
      <c r="M87" s="47">
        <f t="shared" si="8"/>
        <v>0</v>
      </c>
      <c r="N87" s="47">
        <f t="shared" si="9"/>
        <v>0</v>
      </c>
      <c r="O87" s="47">
        <f t="shared" si="10"/>
        <v>0</v>
      </c>
      <c r="P87" s="48">
        <f t="shared" si="11"/>
        <v>0</v>
      </c>
    </row>
    <row r="88" spans="1:16" ht="22.5" x14ac:dyDescent="0.2">
      <c r="A88" s="37">
        <v>4</v>
      </c>
      <c r="B88" s="38"/>
      <c r="C88" s="98" t="s">
        <v>96</v>
      </c>
      <c r="D88" s="24" t="s">
        <v>70</v>
      </c>
      <c r="E88" s="105">
        <f>E85*1.15</f>
        <v>4.83</v>
      </c>
      <c r="F88" s="66"/>
      <c r="G88" s="63"/>
      <c r="H88" s="47">
        <f>ROUND(F88*G88,2)</f>
        <v>0</v>
      </c>
      <c r="I88" s="63"/>
      <c r="J88" s="63"/>
      <c r="K88" s="48">
        <f t="shared" si="6"/>
        <v>0</v>
      </c>
      <c r="L88" s="49">
        <f t="shared" si="7"/>
        <v>0</v>
      </c>
      <c r="M88" s="47">
        <f t="shared" si="8"/>
        <v>0</v>
      </c>
      <c r="N88" s="47">
        <f t="shared" si="9"/>
        <v>0</v>
      </c>
      <c r="O88" s="47">
        <f t="shared" si="10"/>
        <v>0</v>
      </c>
      <c r="P88" s="48">
        <f t="shared" si="11"/>
        <v>0</v>
      </c>
    </row>
    <row r="89" spans="1:16" x14ac:dyDescent="0.2">
      <c r="A89" s="37">
        <v>5</v>
      </c>
      <c r="B89" s="38"/>
      <c r="C89" s="98" t="s">
        <v>153</v>
      </c>
      <c r="D89" s="24" t="s">
        <v>127</v>
      </c>
      <c r="E89" s="105">
        <v>14</v>
      </c>
      <c r="F89" s="66"/>
      <c r="G89" s="63"/>
      <c r="H89" s="47">
        <f>ROUND(F89*G89,2)</f>
        <v>0</v>
      </c>
      <c r="I89" s="63"/>
      <c r="J89" s="63"/>
      <c r="K89" s="48">
        <f t="shared" si="6"/>
        <v>0</v>
      </c>
      <c r="L89" s="49">
        <f t="shared" si="7"/>
        <v>0</v>
      </c>
      <c r="M89" s="47">
        <f t="shared" si="8"/>
        <v>0</v>
      </c>
      <c r="N89" s="47">
        <f t="shared" si="9"/>
        <v>0</v>
      </c>
      <c r="O89" s="47">
        <f t="shared" si="10"/>
        <v>0</v>
      </c>
      <c r="P89" s="48">
        <f t="shared" si="11"/>
        <v>0</v>
      </c>
    </row>
    <row r="90" spans="1:16" x14ac:dyDescent="0.2">
      <c r="A90" s="37">
        <v>6</v>
      </c>
      <c r="B90" s="38"/>
      <c r="C90" s="98" t="s">
        <v>97</v>
      </c>
      <c r="D90" s="24" t="s">
        <v>82</v>
      </c>
      <c r="E90" s="105">
        <v>1</v>
      </c>
      <c r="F90" s="66"/>
      <c r="G90" s="63"/>
      <c r="H90" s="47">
        <f>ROUND(F90*G90,2)</f>
        <v>0</v>
      </c>
      <c r="I90" s="63"/>
      <c r="J90" s="63"/>
      <c r="K90" s="48">
        <f t="shared" si="6"/>
        <v>0</v>
      </c>
      <c r="L90" s="49">
        <f t="shared" si="7"/>
        <v>0</v>
      </c>
      <c r="M90" s="47">
        <f t="shared" si="8"/>
        <v>0</v>
      </c>
      <c r="N90" s="47">
        <f t="shared" si="9"/>
        <v>0</v>
      </c>
      <c r="O90" s="47">
        <f t="shared" si="10"/>
        <v>0</v>
      </c>
      <c r="P90" s="48">
        <f t="shared" si="11"/>
        <v>0</v>
      </c>
    </row>
    <row r="91" spans="1:16" ht="22.5" x14ac:dyDescent="0.2">
      <c r="A91" s="37">
        <v>7</v>
      </c>
      <c r="B91" s="38"/>
      <c r="C91" s="95" t="s">
        <v>154</v>
      </c>
      <c r="D91" s="24" t="s">
        <v>70</v>
      </c>
      <c r="E91" s="105">
        <f>E85</f>
        <v>4.2</v>
      </c>
      <c r="F91" s="66"/>
      <c r="G91" s="63"/>
      <c r="H91" s="47">
        <f>ROUND(F91*G91,2)</f>
        <v>0</v>
      </c>
      <c r="I91" s="63"/>
      <c r="J91" s="63"/>
      <c r="K91" s="48">
        <f t="shared" si="6"/>
        <v>0</v>
      </c>
      <c r="L91" s="49">
        <f t="shared" si="7"/>
        <v>0</v>
      </c>
      <c r="M91" s="47">
        <f t="shared" si="8"/>
        <v>0</v>
      </c>
      <c r="N91" s="47">
        <f t="shared" si="9"/>
        <v>0</v>
      </c>
      <c r="O91" s="47">
        <f t="shared" si="10"/>
        <v>0</v>
      </c>
      <c r="P91" s="48">
        <f t="shared" si="11"/>
        <v>0</v>
      </c>
    </row>
    <row r="92" spans="1:16" ht="22.5" x14ac:dyDescent="0.2">
      <c r="A92" s="37">
        <v>8</v>
      </c>
      <c r="B92" s="38"/>
      <c r="C92" s="98" t="s">
        <v>155</v>
      </c>
      <c r="D92" s="24" t="s">
        <v>70</v>
      </c>
      <c r="E92" s="105">
        <f>E91*1.25</f>
        <v>5.25</v>
      </c>
      <c r="F92" s="66"/>
      <c r="G92" s="63"/>
      <c r="H92" s="47">
        <f>ROUND(F92*G92,2)</f>
        <v>0</v>
      </c>
      <c r="I92" s="63"/>
      <c r="J92" s="63"/>
      <c r="K92" s="48">
        <f t="shared" si="6"/>
        <v>0</v>
      </c>
      <c r="L92" s="49">
        <f t="shared" si="7"/>
        <v>0</v>
      </c>
      <c r="M92" s="47">
        <f t="shared" si="8"/>
        <v>0</v>
      </c>
      <c r="N92" s="47">
        <f t="shared" si="9"/>
        <v>0</v>
      </c>
      <c r="O92" s="47">
        <f t="shared" si="10"/>
        <v>0</v>
      </c>
      <c r="P92" s="48">
        <f t="shared" si="11"/>
        <v>0</v>
      </c>
    </row>
    <row r="93" spans="1:16" ht="22.5" x14ac:dyDescent="0.2">
      <c r="A93" s="37">
        <v>9</v>
      </c>
      <c r="B93" s="38"/>
      <c r="C93" s="98" t="s">
        <v>156</v>
      </c>
      <c r="D93" s="24" t="s">
        <v>70</v>
      </c>
      <c r="E93" s="105">
        <f>E91*1.25</f>
        <v>5.25</v>
      </c>
      <c r="F93" s="66"/>
      <c r="G93" s="63"/>
      <c r="H93" s="47">
        <f>ROUND(F93*G93,2)</f>
        <v>0</v>
      </c>
      <c r="I93" s="63"/>
      <c r="J93" s="63"/>
      <c r="K93" s="48">
        <f t="shared" si="6"/>
        <v>0</v>
      </c>
      <c r="L93" s="49">
        <f t="shared" si="7"/>
        <v>0</v>
      </c>
      <c r="M93" s="47">
        <f t="shared" si="8"/>
        <v>0</v>
      </c>
      <c r="N93" s="47">
        <f t="shared" si="9"/>
        <v>0</v>
      </c>
      <c r="O93" s="47">
        <f t="shared" si="10"/>
        <v>0</v>
      </c>
      <c r="P93" s="48">
        <f t="shared" si="11"/>
        <v>0</v>
      </c>
    </row>
    <row r="94" spans="1:16" x14ac:dyDescent="0.2">
      <c r="A94" s="37">
        <v>10</v>
      </c>
      <c r="B94" s="38"/>
      <c r="C94" s="98" t="s">
        <v>101</v>
      </c>
      <c r="D94" s="24" t="s">
        <v>82</v>
      </c>
      <c r="E94" s="105">
        <v>1</v>
      </c>
      <c r="F94" s="66"/>
      <c r="G94" s="63"/>
      <c r="H94" s="47">
        <f>ROUND(F94*G94,2)</f>
        <v>0</v>
      </c>
      <c r="I94" s="63"/>
      <c r="J94" s="63"/>
      <c r="K94" s="48">
        <f t="shared" si="6"/>
        <v>0</v>
      </c>
      <c r="L94" s="49">
        <f t="shared" si="7"/>
        <v>0</v>
      </c>
      <c r="M94" s="47">
        <f t="shared" si="8"/>
        <v>0</v>
      </c>
      <c r="N94" s="47">
        <f t="shared" si="9"/>
        <v>0</v>
      </c>
      <c r="O94" s="47">
        <f t="shared" si="10"/>
        <v>0</v>
      </c>
      <c r="P94" s="48">
        <f t="shared" si="11"/>
        <v>0</v>
      </c>
    </row>
    <row r="95" spans="1:16" ht="22.5" x14ac:dyDescent="0.2">
      <c r="A95" s="37">
        <v>11</v>
      </c>
      <c r="B95" s="38"/>
      <c r="C95" s="95" t="s">
        <v>157</v>
      </c>
      <c r="D95" s="24" t="s">
        <v>70</v>
      </c>
      <c r="E95" s="105">
        <v>4.17</v>
      </c>
      <c r="F95" s="66"/>
      <c r="G95" s="63"/>
      <c r="H95" s="47">
        <f>ROUND(F95*G95,2)</f>
        <v>0</v>
      </c>
      <c r="I95" s="63"/>
      <c r="J95" s="63"/>
      <c r="K95" s="48">
        <f t="shared" si="6"/>
        <v>0</v>
      </c>
      <c r="L95" s="49">
        <f t="shared" si="7"/>
        <v>0</v>
      </c>
      <c r="M95" s="47">
        <f t="shared" si="8"/>
        <v>0</v>
      </c>
      <c r="N95" s="47">
        <f t="shared" si="9"/>
        <v>0</v>
      </c>
      <c r="O95" s="47">
        <f t="shared" si="10"/>
        <v>0</v>
      </c>
      <c r="P95" s="48">
        <f t="shared" si="11"/>
        <v>0</v>
      </c>
    </row>
    <row r="96" spans="1:16" x14ac:dyDescent="0.2">
      <c r="A96" s="37">
        <v>12</v>
      </c>
      <c r="B96" s="38"/>
      <c r="C96" s="98" t="s">
        <v>104</v>
      </c>
      <c r="D96" s="24" t="s">
        <v>70</v>
      </c>
      <c r="E96" s="105">
        <f>E95*1.15</f>
        <v>4.8</v>
      </c>
      <c r="F96" s="66"/>
      <c r="G96" s="63"/>
      <c r="H96" s="47">
        <f>ROUND(F96*G96,2)</f>
        <v>0</v>
      </c>
      <c r="I96" s="63"/>
      <c r="J96" s="63"/>
      <c r="K96" s="48">
        <f t="shared" si="6"/>
        <v>0</v>
      </c>
      <c r="L96" s="49">
        <f t="shared" si="7"/>
        <v>0</v>
      </c>
      <c r="M96" s="47">
        <f t="shared" si="8"/>
        <v>0</v>
      </c>
      <c r="N96" s="47">
        <f t="shared" si="9"/>
        <v>0</v>
      </c>
      <c r="O96" s="47">
        <f t="shared" si="10"/>
        <v>0</v>
      </c>
      <c r="P96" s="48">
        <f t="shared" si="11"/>
        <v>0</v>
      </c>
    </row>
    <row r="97" spans="1:16" x14ac:dyDescent="0.2">
      <c r="A97" s="37">
        <v>13</v>
      </c>
      <c r="B97" s="38"/>
      <c r="C97" s="98" t="s">
        <v>158</v>
      </c>
      <c r="D97" s="24" t="s">
        <v>82</v>
      </c>
      <c r="E97" s="105">
        <v>1</v>
      </c>
      <c r="F97" s="66"/>
      <c r="G97" s="63"/>
      <c r="H97" s="47">
        <f>ROUND(F97*G97,2)</f>
        <v>0</v>
      </c>
      <c r="I97" s="63"/>
      <c r="J97" s="63"/>
      <c r="K97" s="48">
        <f t="shared" si="6"/>
        <v>0</v>
      </c>
      <c r="L97" s="49">
        <f t="shared" si="7"/>
        <v>0</v>
      </c>
      <c r="M97" s="47">
        <f t="shared" si="8"/>
        <v>0</v>
      </c>
      <c r="N97" s="47">
        <f t="shared" si="9"/>
        <v>0</v>
      </c>
      <c r="O97" s="47">
        <f t="shared" si="10"/>
        <v>0</v>
      </c>
      <c r="P97" s="48">
        <f t="shared" si="11"/>
        <v>0</v>
      </c>
    </row>
    <row r="98" spans="1:16" x14ac:dyDescent="0.2">
      <c r="A98" s="96">
        <v>5</v>
      </c>
      <c r="B98" s="100"/>
      <c r="C98" s="97" t="s">
        <v>167</v>
      </c>
      <c r="D98" s="24"/>
      <c r="E98" s="105"/>
      <c r="F98" s="66"/>
      <c r="G98" s="63"/>
      <c r="H98" s="47">
        <f>ROUND(F98*G98,2)</f>
        <v>0</v>
      </c>
      <c r="I98" s="63"/>
      <c r="J98" s="63"/>
      <c r="K98" s="48">
        <f t="shared" si="6"/>
        <v>0</v>
      </c>
      <c r="L98" s="49">
        <f t="shared" si="7"/>
        <v>0</v>
      </c>
      <c r="M98" s="47">
        <f t="shared" si="8"/>
        <v>0</v>
      </c>
      <c r="N98" s="47">
        <f t="shared" si="9"/>
        <v>0</v>
      </c>
      <c r="O98" s="47">
        <f t="shared" si="10"/>
        <v>0</v>
      </c>
      <c r="P98" s="48">
        <f t="shared" si="11"/>
        <v>0</v>
      </c>
    </row>
    <row r="99" spans="1:16" x14ac:dyDescent="0.2">
      <c r="A99" s="37">
        <v>1</v>
      </c>
      <c r="B99" s="38"/>
      <c r="C99" s="95" t="s">
        <v>168</v>
      </c>
      <c r="D99" s="24" t="s">
        <v>82</v>
      </c>
      <c r="E99" s="105">
        <v>1</v>
      </c>
      <c r="F99" s="66"/>
      <c r="G99" s="63"/>
      <c r="H99" s="47">
        <f>ROUND(F99*G99,2)</f>
        <v>0</v>
      </c>
      <c r="I99" s="63"/>
      <c r="J99" s="63"/>
      <c r="K99" s="48">
        <f t="shared" si="6"/>
        <v>0</v>
      </c>
      <c r="L99" s="49">
        <f t="shared" si="7"/>
        <v>0</v>
      </c>
      <c r="M99" s="47">
        <f t="shared" si="8"/>
        <v>0</v>
      </c>
      <c r="N99" s="47">
        <f t="shared" si="9"/>
        <v>0</v>
      </c>
      <c r="O99" s="47">
        <f t="shared" si="10"/>
        <v>0</v>
      </c>
      <c r="P99" s="48">
        <f t="shared" si="11"/>
        <v>0</v>
      </c>
    </row>
    <row r="100" spans="1:16" ht="22.5" x14ac:dyDescent="0.2">
      <c r="A100" s="37">
        <v>2</v>
      </c>
      <c r="B100" s="38"/>
      <c r="C100" s="95" t="s">
        <v>169</v>
      </c>
      <c r="D100" s="24" t="s">
        <v>82</v>
      </c>
      <c r="E100" s="105">
        <v>1</v>
      </c>
      <c r="F100" s="66"/>
      <c r="G100" s="63"/>
      <c r="H100" s="47">
        <f>ROUND(F100*G100,2)</f>
        <v>0</v>
      </c>
      <c r="I100" s="63"/>
      <c r="J100" s="63"/>
      <c r="K100" s="48">
        <f t="shared" si="6"/>
        <v>0</v>
      </c>
      <c r="L100" s="49">
        <f t="shared" si="7"/>
        <v>0</v>
      </c>
      <c r="M100" s="47">
        <f t="shared" si="8"/>
        <v>0</v>
      </c>
      <c r="N100" s="47">
        <f t="shared" si="9"/>
        <v>0</v>
      </c>
      <c r="O100" s="47">
        <f t="shared" si="10"/>
        <v>0</v>
      </c>
      <c r="P100" s="48">
        <f t="shared" si="11"/>
        <v>0</v>
      </c>
    </row>
    <row r="101" spans="1:16" ht="23.25" thickBot="1" x14ac:dyDescent="0.25">
      <c r="A101" s="37">
        <v>3</v>
      </c>
      <c r="B101" s="38"/>
      <c r="C101" s="95" t="s">
        <v>170</v>
      </c>
      <c r="D101" s="24" t="s">
        <v>82</v>
      </c>
      <c r="E101" s="105">
        <v>1</v>
      </c>
      <c r="F101" s="66"/>
      <c r="G101" s="63"/>
      <c r="H101" s="47">
        <f>ROUND(F101*G101,2)</f>
        <v>0</v>
      </c>
      <c r="I101" s="63"/>
      <c r="J101" s="63"/>
      <c r="K101" s="48">
        <f t="shared" si="6"/>
        <v>0</v>
      </c>
      <c r="L101" s="49">
        <f t="shared" si="7"/>
        <v>0</v>
      </c>
      <c r="M101" s="47">
        <f t="shared" si="8"/>
        <v>0</v>
      </c>
      <c r="N101" s="47">
        <f t="shared" si="9"/>
        <v>0</v>
      </c>
      <c r="O101" s="47">
        <f t="shared" si="10"/>
        <v>0</v>
      </c>
      <c r="P101" s="48">
        <f t="shared" si="11"/>
        <v>0</v>
      </c>
    </row>
    <row r="102" spans="1:16" ht="12" thickBot="1" x14ac:dyDescent="0.25">
      <c r="A102" s="169" t="s">
        <v>120</v>
      </c>
      <c r="B102" s="170"/>
      <c r="C102" s="170"/>
      <c r="D102" s="170"/>
      <c r="E102" s="170"/>
      <c r="F102" s="170"/>
      <c r="G102" s="170"/>
      <c r="H102" s="170"/>
      <c r="I102" s="170"/>
      <c r="J102" s="170"/>
      <c r="K102" s="171"/>
      <c r="L102" s="67">
        <f>SUM(L14:L101)</f>
        <v>0</v>
      </c>
      <c r="M102" s="68">
        <f>SUM(M14:M101)</f>
        <v>0</v>
      </c>
      <c r="N102" s="68">
        <f>SUM(N14:N101)</f>
        <v>0</v>
      </c>
      <c r="O102" s="68">
        <f>SUM(O14:O101)</f>
        <v>0</v>
      </c>
      <c r="P102" s="69">
        <f>SUM(P14:P101)</f>
        <v>0</v>
      </c>
    </row>
    <row r="103" spans="1:16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">
      <c r="A105" s="1" t="s">
        <v>14</v>
      </c>
      <c r="B105" s="17"/>
      <c r="C105" s="168">
        <f>'Kops a'!C33:H33</f>
        <v>0</v>
      </c>
      <c r="D105" s="168"/>
      <c r="E105" s="168"/>
      <c r="F105" s="168"/>
      <c r="G105" s="168"/>
      <c r="H105" s="168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">
      <c r="A106" s="17"/>
      <c r="B106" s="17"/>
      <c r="C106" s="111" t="s">
        <v>15</v>
      </c>
      <c r="D106" s="111"/>
      <c r="E106" s="111"/>
      <c r="F106" s="111"/>
      <c r="G106" s="111"/>
      <c r="H106" s="111"/>
      <c r="I106" s="17"/>
      <c r="J106" s="17"/>
      <c r="K106" s="17"/>
      <c r="L106" s="17"/>
      <c r="M106" s="17"/>
      <c r="N106" s="17"/>
      <c r="O106" s="17"/>
      <c r="P106" s="17"/>
    </row>
    <row r="107" spans="1:16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">
      <c r="A108" s="85" t="str">
        <f>'Kops a'!A36</f>
        <v>Tāme sastādīta</v>
      </c>
      <c r="B108" s="86"/>
      <c r="C108" s="86"/>
      <c r="D108" s="86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">
      <c r="A110" s="1" t="s">
        <v>37</v>
      </c>
      <c r="B110" s="17"/>
      <c r="C110" s="168">
        <f>'Kops a'!C38:H38</f>
        <v>0</v>
      </c>
      <c r="D110" s="168"/>
      <c r="E110" s="168"/>
      <c r="F110" s="168"/>
      <c r="G110" s="168"/>
      <c r="H110" s="168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17"/>
      <c r="B111" s="17"/>
      <c r="C111" s="111" t="s">
        <v>15</v>
      </c>
      <c r="D111" s="111"/>
      <c r="E111" s="111"/>
      <c r="F111" s="111"/>
      <c r="G111" s="111"/>
      <c r="H111" s="111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85" t="s">
        <v>54</v>
      </c>
      <c r="B113" s="86"/>
      <c r="C113" s="90">
        <f>'Kops a'!C41</f>
        <v>0</v>
      </c>
      <c r="D113" s="50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</sheetData>
  <mergeCells count="22">
    <mergeCell ref="C111:H111"/>
    <mergeCell ref="C4:I4"/>
    <mergeCell ref="F12:K12"/>
    <mergeCell ref="J9:M9"/>
    <mergeCell ref="D8:L8"/>
    <mergeCell ref="A102:K102"/>
    <mergeCell ref="C105:H105"/>
    <mergeCell ref="C106:H106"/>
    <mergeCell ref="C110:H110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A14:G14 I14:J14 A15:E101">
    <cfRule type="cellIs" dxfId="144" priority="32" operator="equal">
      <formula>0</formula>
    </cfRule>
  </conditionalFormatting>
  <conditionalFormatting sqref="N9:O9 K14:P14 H14">
    <cfRule type="cellIs" dxfId="143" priority="31" operator="equal">
      <formula>0</formula>
    </cfRule>
  </conditionalFormatting>
  <conditionalFormatting sqref="C2:I2">
    <cfRule type="cellIs" dxfId="142" priority="28" operator="equal">
      <formula>0</formula>
    </cfRule>
  </conditionalFormatting>
  <conditionalFormatting sqref="O10">
    <cfRule type="cellIs" dxfId="141" priority="27" operator="equal">
      <formula>"20__. gada __. _________"</formula>
    </cfRule>
  </conditionalFormatting>
  <conditionalFormatting sqref="A102:K102">
    <cfRule type="containsText" dxfId="140" priority="26" operator="containsText" text="Tiešās izmaksas kopā, t. sk. darba devēja sociālais nodoklis __.__% ">
      <formula>NOT(ISERROR(SEARCH("Tiešās izmaksas kopā, t. sk. darba devēja sociālais nodoklis __.__% ",A102)))</formula>
    </cfRule>
  </conditionalFormatting>
  <conditionalFormatting sqref="L102:P102">
    <cfRule type="cellIs" dxfId="139" priority="21" operator="equal">
      <formula>0</formula>
    </cfRule>
  </conditionalFormatting>
  <conditionalFormatting sqref="C4:I4">
    <cfRule type="cellIs" dxfId="138" priority="20" operator="equal">
      <formula>0</formula>
    </cfRule>
  </conditionalFormatting>
  <conditionalFormatting sqref="D5:L8">
    <cfRule type="cellIs" dxfId="137" priority="18" operator="equal">
      <formula>0</formula>
    </cfRule>
  </conditionalFormatting>
  <conditionalFormatting sqref="P10">
    <cfRule type="cellIs" dxfId="136" priority="17" operator="equal">
      <formula>"20__. gada __. _________"</formula>
    </cfRule>
  </conditionalFormatting>
  <conditionalFormatting sqref="C110:H110">
    <cfRule type="cellIs" dxfId="135" priority="14" operator="equal">
      <formula>0</formula>
    </cfRule>
  </conditionalFormatting>
  <conditionalFormatting sqref="C105:H105">
    <cfRule type="cellIs" dxfId="134" priority="13" operator="equal">
      <formula>0</formula>
    </cfRule>
  </conditionalFormatting>
  <conditionalFormatting sqref="C110:H110 C113 C105:H105">
    <cfRule type="cellIs" dxfId="133" priority="12" operator="equal">
      <formula>0</formula>
    </cfRule>
  </conditionalFormatting>
  <conditionalFormatting sqref="D1">
    <cfRule type="cellIs" dxfId="132" priority="11" operator="equal">
      <formula>0</formula>
    </cfRule>
  </conditionalFormatting>
  <conditionalFormatting sqref="A9">
    <cfRule type="containsText" dxfId="131" priority="1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5:G101 I15:J101">
    <cfRule type="cellIs" dxfId="18" priority="2" operator="equal">
      <formula>0</formula>
    </cfRule>
  </conditionalFormatting>
  <conditionalFormatting sqref="K15:P101 H15:H101">
    <cfRule type="cellIs" dxfId="17" priority="1" operator="equal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46B16A03-C867-4231-9EE2-FA19DDA4D492}">
            <xm:f>NOT(ISERROR(SEARCH("Tāme sastādīta ____. gada ___. ______________",A108)))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A108</xm:sqref>
        </x14:conditionalFormatting>
        <x14:conditionalFormatting xmlns:xm="http://schemas.microsoft.com/office/excel/2006/main">
          <x14:cfRule type="containsText" priority="15" operator="containsText" id="{2AF3CC58-04F0-4432-AA0F-D3D058C3CAD1}">
            <xm:f>NOT(ISERROR(SEARCH("Sertifikāta Nr. _________________________________",A113)))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144"/>
  <sheetViews>
    <sheetView workbookViewId="0">
      <selection activeCell="C16" sqref="C1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f>'Kops a'!A17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52" t="s">
        <v>61</v>
      </c>
      <c r="D2" s="152"/>
      <c r="E2" s="152"/>
      <c r="F2" s="152"/>
      <c r="G2" s="152"/>
      <c r="H2" s="152"/>
      <c r="I2" s="152"/>
      <c r="J2" s="28"/>
    </row>
    <row r="3" spans="1:16" x14ac:dyDescent="0.2">
      <c r="A3" s="29"/>
      <c r="B3" s="29"/>
      <c r="C3" s="115" t="s">
        <v>17</v>
      </c>
      <c r="D3" s="115"/>
      <c r="E3" s="115"/>
      <c r="F3" s="115"/>
      <c r="G3" s="115"/>
      <c r="H3" s="115"/>
      <c r="I3" s="115"/>
      <c r="J3" s="29"/>
    </row>
    <row r="4" spans="1:16" x14ac:dyDescent="0.2">
      <c r="A4" s="29"/>
      <c r="B4" s="29"/>
      <c r="C4" s="153" t="s">
        <v>52</v>
      </c>
      <c r="D4" s="153"/>
      <c r="E4" s="153"/>
      <c r="F4" s="153"/>
      <c r="G4" s="153"/>
      <c r="H4" s="153"/>
      <c r="I4" s="153"/>
      <c r="J4" s="29"/>
    </row>
    <row r="5" spans="1:16" x14ac:dyDescent="0.2">
      <c r="A5" s="23"/>
      <c r="B5" s="23"/>
      <c r="C5" s="26" t="s">
        <v>5</v>
      </c>
      <c r="D5" s="165" t="str">
        <f>'Kops a'!D6</f>
        <v>Daudzdzīvokļu dzīvojamās mājas vienkāršotas fasādes atjaunošana</v>
      </c>
      <c r="E5" s="165"/>
      <c r="F5" s="165"/>
      <c r="G5" s="165"/>
      <c r="H5" s="165"/>
      <c r="I5" s="165"/>
      <c r="J5" s="165"/>
      <c r="K5" s="165"/>
      <c r="L5" s="165"/>
      <c r="M5" s="17"/>
      <c r="N5" s="17"/>
      <c r="O5" s="17"/>
      <c r="P5" s="17"/>
    </row>
    <row r="6" spans="1:16" ht="24.95" customHeight="1" x14ac:dyDescent="0.2">
      <c r="A6" s="23"/>
      <c r="B6" s="23"/>
      <c r="C6" s="26" t="s">
        <v>6</v>
      </c>
      <c r="D6" s="165" t="str">
        <f>'Kops a'!D7</f>
        <v>Daudzdzīvokļu dzīvojamās mājas, Kooperatīva ielā 10, Jelgavā vienkāršotas fasādes atjaunošana</v>
      </c>
      <c r="E6" s="165"/>
      <c r="F6" s="165"/>
      <c r="G6" s="165"/>
      <c r="H6" s="165"/>
      <c r="I6" s="165"/>
      <c r="J6" s="165"/>
      <c r="K6" s="165"/>
      <c r="L6" s="165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5" t="str">
        <f>'Kops a'!D8</f>
        <v>Kooperatīva iela 10, Jelgava</v>
      </c>
      <c r="E7" s="165"/>
      <c r="F7" s="165"/>
      <c r="G7" s="165"/>
      <c r="H7" s="165"/>
      <c r="I7" s="165"/>
      <c r="J7" s="165"/>
      <c r="K7" s="165"/>
      <c r="L7" s="16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5">
        <f>'Kops a'!D9</f>
        <v>0</v>
      </c>
      <c r="E8" s="165"/>
      <c r="F8" s="165"/>
      <c r="G8" s="165"/>
      <c r="H8" s="165"/>
      <c r="I8" s="165"/>
      <c r="J8" s="165"/>
      <c r="K8" s="165"/>
      <c r="L8" s="165"/>
      <c r="M8" s="17"/>
      <c r="N8" s="17"/>
      <c r="O8" s="17"/>
      <c r="P8" s="17"/>
    </row>
    <row r="9" spans="1:16" ht="11.25" customHeight="1" x14ac:dyDescent="0.2">
      <c r="A9" s="151" t="s">
        <v>435</v>
      </c>
      <c r="B9" s="151"/>
      <c r="C9" s="151"/>
      <c r="D9" s="151"/>
      <c r="E9" s="151"/>
      <c r="F9" s="151"/>
      <c r="G9" s="151"/>
      <c r="H9" s="151"/>
      <c r="I9" s="151"/>
      <c r="J9" s="157" t="s">
        <v>39</v>
      </c>
      <c r="K9" s="157"/>
      <c r="L9" s="157"/>
      <c r="M9" s="157"/>
      <c r="N9" s="164">
        <f>P132</f>
        <v>0</v>
      </c>
      <c r="O9" s="164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8"/>
      <c r="P10" s="87" t="str">
        <f>A138</f>
        <v>Tāme sastādīta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27" t="s">
        <v>23</v>
      </c>
      <c r="B12" s="159" t="s">
        <v>40</v>
      </c>
      <c r="C12" s="155" t="s">
        <v>41</v>
      </c>
      <c r="D12" s="162" t="s">
        <v>42</v>
      </c>
      <c r="E12" s="166" t="s">
        <v>43</v>
      </c>
      <c r="F12" s="154" t="s">
        <v>44</v>
      </c>
      <c r="G12" s="155"/>
      <c r="H12" s="155"/>
      <c r="I12" s="155"/>
      <c r="J12" s="155"/>
      <c r="K12" s="156"/>
      <c r="L12" s="154" t="s">
        <v>45</v>
      </c>
      <c r="M12" s="155"/>
      <c r="N12" s="155"/>
      <c r="O12" s="155"/>
      <c r="P12" s="156"/>
    </row>
    <row r="13" spans="1:16" ht="126.75" customHeight="1" thickBot="1" x14ac:dyDescent="0.25">
      <c r="A13" s="158"/>
      <c r="B13" s="160"/>
      <c r="C13" s="161"/>
      <c r="D13" s="163"/>
      <c r="E13" s="16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96">
        <v>1</v>
      </c>
      <c r="B14" s="100"/>
      <c r="C14" s="97" t="s">
        <v>171</v>
      </c>
      <c r="D14" s="24"/>
      <c r="E14" s="65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7">
        <v>1</v>
      </c>
      <c r="B15" s="38"/>
      <c r="C15" s="95" t="s">
        <v>172</v>
      </c>
      <c r="D15" s="24" t="s">
        <v>129</v>
      </c>
      <c r="E15" s="105">
        <v>1</v>
      </c>
      <c r="F15" s="66"/>
      <c r="G15" s="63"/>
      <c r="H15" s="47">
        <f>ROUND(F15*G15,2)</f>
        <v>0</v>
      </c>
      <c r="I15" s="63"/>
      <c r="J15" s="63"/>
      <c r="K15" s="48">
        <f t="shared" ref="K15:K78" si="0">SUM(H15:J15)</f>
        <v>0</v>
      </c>
      <c r="L15" s="49">
        <f t="shared" ref="L15:L78" si="1">ROUND(E15*F15,2)</f>
        <v>0</v>
      </c>
      <c r="M15" s="47">
        <f t="shared" ref="M15:M78" si="2">ROUND(H15*E15,2)</f>
        <v>0</v>
      </c>
      <c r="N15" s="47">
        <f t="shared" ref="N15:N78" si="3">ROUND(I15*E15,2)</f>
        <v>0</v>
      </c>
      <c r="O15" s="47">
        <f t="shared" ref="O15:O78" si="4">ROUND(J15*E15,2)</f>
        <v>0</v>
      </c>
      <c r="P15" s="48">
        <f t="shared" ref="P15:P78" si="5">SUM(M15:O15)</f>
        <v>0</v>
      </c>
    </row>
    <row r="16" spans="1:16" ht="33.75" x14ac:dyDescent="0.2">
      <c r="A16" s="37">
        <v>2</v>
      </c>
      <c r="B16" s="38"/>
      <c r="C16" s="95" t="s">
        <v>173</v>
      </c>
      <c r="D16" s="24" t="s">
        <v>129</v>
      </c>
      <c r="E16" s="105">
        <v>1</v>
      </c>
      <c r="F16" s="66"/>
      <c r="G16" s="63"/>
      <c r="H16" s="47">
        <f>ROUND(F16*G16,2)</f>
        <v>0</v>
      </c>
      <c r="I16" s="63"/>
      <c r="J16" s="63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37">
        <v>3</v>
      </c>
      <c r="B17" s="38"/>
      <c r="C17" s="95" t="s">
        <v>174</v>
      </c>
      <c r="D17" s="24" t="s">
        <v>70</v>
      </c>
      <c r="E17" s="105">
        <v>59.61</v>
      </c>
      <c r="F17" s="66"/>
      <c r="G17" s="63"/>
      <c r="H17" s="47">
        <f>ROUND(F17*G17,2)</f>
        <v>0</v>
      </c>
      <c r="I17" s="63"/>
      <c r="J17" s="63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x14ac:dyDescent="0.2">
      <c r="A18" s="37">
        <v>4</v>
      </c>
      <c r="B18" s="38"/>
      <c r="C18" s="95" t="s">
        <v>175</v>
      </c>
      <c r="D18" s="24" t="s">
        <v>107</v>
      </c>
      <c r="E18" s="105">
        <v>1</v>
      </c>
      <c r="F18" s="66"/>
      <c r="G18" s="63"/>
      <c r="H18" s="47">
        <f>ROUND(F18*G18,2)</f>
        <v>0</v>
      </c>
      <c r="I18" s="63"/>
      <c r="J18" s="63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ht="45" x14ac:dyDescent="0.2">
      <c r="A19" s="37">
        <v>5</v>
      </c>
      <c r="B19" s="38"/>
      <c r="C19" s="95" t="s">
        <v>176</v>
      </c>
      <c r="D19" s="24" t="s">
        <v>70</v>
      </c>
      <c r="E19" s="105">
        <v>10</v>
      </c>
      <c r="F19" s="66"/>
      <c r="G19" s="63"/>
      <c r="H19" s="47">
        <f>ROUND(F19*G19,2)</f>
        <v>0</v>
      </c>
      <c r="I19" s="63"/>
      <c r="J19" s="63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ht="22.5" x14ac:dyDescent="0.2">
      <c r="A20" s="37">
        <v>6</v>
      </c>
      <c r="B20" s="38"/>
      <c r="C20" s="95" t="s">
        <v>177</v>
      </c>
      <c r="D20" s="24" t="s">
        <v>127</v>
      </c>
      <c r="E20" s="105">
        <v>4</v>
      </c>
      <c r="F20" s="66"/>
      <c r="G20" s="63"/>
      <c r="H20" s="47">
        <f>ROUND(F20*G20,2)</f>
        <v>0</v>
      </c>
      <c r="I20" s="63"/>
      <c r="J20" s="63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ht="33.75" x14ac:dyDescent="0.2">
      <c r="A21" s="37">
        <v>7</v>
      </c>
      <c r="B21" s="38"/>
      <c r="C21" s="95" t="s">
        <v>178</v>
      </c>
      <c r="D21" s="24" t="s">
        <v>70</v>
      </c>
      <c r="E21" s="105">
        <v>20</v>
      </c>
      <c r="F21" s="66"/>
      <c r="G21" s="63"/>
      <c r="H21" s="47">
        <f>ROUND(F21*G21,2)</f>
        <v>0</v>
      </c>
      <c r="I21" s="63"/>
      <c r="J21" s="63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ht="22.5" x14ac:dyDescent="0.2">
      <c r="A22" s="37">
        <v>7</v>
      </c>
      <c r="B22" s="38"/>
      <c r="C22" s="95" t="s">
        <v>179</v>
      </c>
      <c r="D22" s="24" t="s">
        <v>70</v>
      </c>
      <c r="E22" s="105">
        <v>90.3</v>
      </c>
      <c r="F22" s="66"/>
      <c r="G22" s="63"/>
      <c r="H22" s="47">
        <f>ROUND(F22*G22,2)</f>
        <v>0</v>
      </c>
      <c r="I22" s="63"/>
      <c r="J22" s="63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x14ac:dyDescent="0.2">
      <c r="A23" s="37">
        <v>8</v>
      </c>
      <c r="B23" s="38"/>
      <c r="C23" s="95" t="s">
        <v>180</v>
      </c>
      <c r="D23" s="24" t="s">
        <v>70</v>
      </c>
      <c r="E23" s="105">
        <v>763.31</v>
      </c>
      <c r="F23" s="66"/>
      <c r="G23" s="63"/>
      <c r="H23" s="47">
        <f>ROUND(F23*G23,2)</f>
        <v>0</v>
      </c>
      <c r="I23" s="63"/>
      <c r="J23" s="63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ht="22.5" x14ac:dyDescent="0.2">
      <c r="A24" s="37">
        <v>9</v>
      </c>
      <c r="B24" s="38"/>
      <c r="C24" s="95" t="s">
        <v>181</v>
      </c>
      <c r="D24" s="24" t="s">
        <v>70</v>
      </c>
      <c r="E24" s="105">
        <v>651</v>
      </c>
      <c r="F24" s="66"/>
      <c r="G24" s="63"/>
      <c r="H24" s="47">
        <f>ROUND(F24*G24,2)</f>
        <v>0</v>
      </c>
      <c r="I24" s="63"/>
      <c r="J24" s="63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ht="22.5" x14ac:dyDescent="0.2">
      <c r="A25" s="37">
        <v>10</v>
      </c>
      <c r="B25" s="38"/>
      <c r="C25" s="95" t="s">
        <v>182</v>
      </c>
      <c r="D25" s="24" t="s">
        <v>129</v>
      </c>
      <c r="E25" s="105">
        <v>1</v>
      </c>
      <c r="F25" s="66"/>
      <c r="G25" s="63"/>
      <c r="H25" s="47">
        <f>ROUND(F25*G25,2)</f>
        <v>0</v>
      </c>
      <c r="I25" s="63"/>
      <c r="J25" s="63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ht="22.5" x14ac:dyDescent="0.2">
      <c r="A26" s="37">
        <v>11</v>
      </c>
      <c r="B26" s="38"/>
      <c r="C26" s="95" t="s">
        <v>183</v>
      </c>
      <c r="D26" s="24" t="s">
        <v>129</v>
      </c>
      <c r="E26" s="105">
        <v>1</v>
      </c>
      <c r="F26" s="66"/>
      <c r="G26" s="63"/>
      <c r="H26" s="47">
        <f>ROUND(F26*G26,2)</f>
        <v>0</v>
      </c>
      <c r="I26" s="63"/>
      <c r="J26" s="63"/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ht="22.5" x14ac:dyDescent="0.2">
      <c r="A27" s="37">
        <v>12</v>
      </c>
      <c r="B27" s="38"/>
      <c r="C27" s="95" t="s">
        <v>184</v>
      </c>
      <c r="D27" s="24" t="s">
        <v>129</v>
      </c>
      <c r="E27" s="105">
        <v>1</v>
      </c>
      <c r="F27" s="66"/>
      <c r="G27" s="63"/>
      <c r="H27" s="47">
        <f>ROUND(F27*G27,2)</f>
        <v>0</v>
      </c>
      <c r="I27" s="63"/>
      <c r="J27" s="63"/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x14ac:dyDescent="0.2">
      <c r="A28" s="37">
        <v>13</v>
      </c>
      <c r="B28" s="38"/>
      <c r="C28" s="95" t="s">
        <v>73</v>
      </c>
      <c r="D28" s="24" t="s">
        <v>72</v>
      </c>
      <c r="E28" s="105">
        <v>100</v>
      </c>
      <c r="F28" s="66"/>
      <c r="G28" s="63"/>
      <c r="H28" s="47">
        <f>ROUND(F28*G28,2)</f>
        <v>0</v>
      </c>
      <c r="I28" s="63"/>
      <c r="J28" s="63"/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ht="22.5" x14ac:dyDescent="0.2">
      <c r="A29" s="37">
        <v>14</v>
      </c>
      <c r="B29" s="38"/>
      <c r="C29" s="95" t="s">
        <v>74</v>
      </c>
      <c r="D29" s="24" t="s">
        <v>72</v>
      </c>
      <c r="E29" s="105">
        <v>100</v>
      </c>
      <c r="F29" s="66"/>
      <c r="G29" s="63"/>
      <c r="H29" s="47">
        <f>ROUND(F29*G29,2)</f>
        <v>0</v>
      </c>
      <c r="I29" s="63"/>
      <c r="J29" s="63"/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x14ac:dyDescent="0.2">
      <c r="A30" s="37">
        <v>15</v>
      </c>
      <c r="B30" s="38"/>
      <c r="C30" s="95" t="s">
        <v>185</v>
      </c>
      <c r="D30" s="24" t="s">
        <v>129</v>
      </c>
      <c r="E30" s="105">
        <v>1</v>
      </c>
      <c r="F30" s="66"/>
      <c r="G30" s="63"/>
      <c r="H30" s="47">
        <f>ROUND(F30*G30,2)</f>
        <v>0</v>
      </c>
      <c r="I30" s="63"/>
      <c r="J30" s="63"/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x14ac:dyDescent="0.2">
      <c r="A31" s="96">
        <v>2</v>
      </c>
      <c r="B31" s="100"/>
      <c r="C31" s="97" t="s">
        <v>186</v>
      </c>
      <c r="D31" s="24"/>
      <c r="E31" s="105"/>
      <c r="F31" s="66"/>
      <c r="G31" s="63"/>
      <c r="H31" s="47">
        <f>ROUND(F31*G31,2)</f>
        <v>0</v>
      </c>
      <c r="I31" s="63"/>
      <c r="J31" s="63"/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ht="22.5" x14ac:dyDescent="0.2">
      <c r="A32" s="37">
        <v>1</v>
      </c>
      <c r="B32" s="38"/>
      <c r="C32" s="95" t="s">
        <v>187</v>
      </c>
      <c r="D32" s="24" t="s">
        <v>70</v>
      </c>
      <c r="E32" s="105">
        <v>3.4</v>
      </c>
      <c r="F32" s="66"/>
      <c r="G32" s="63"/>
      <c r="H32" s="47">
        <f>ROUND(F32*G32,2)</f>
        <v>0</v>
      </c>
      <c r="I32" s="63"/>
      <c r="J32" s="63"/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ht="22.5" x14ac:dyDescent="0.2">
      <c r="A33" s="37">
        <v>2</v>
      </c>
      <c r="B33" s="38"/>
      <c r="C33" s="98" t="s">
        <v>188</v>
      </c>
      <c r="D33" s="24" t="s">
        <v>72</v>
      </c>
      <c r="E33" s="105">
        <f>E32*1.15*0.1</f>
        <v>0.39</v>
      </c>
      <c r="F33" s="66"/>
      <c r="G33" s="63"/>
      <c r="H33" s="47">
        <f>ROUND(F33*G33,2)</f>
        <v>0</v>
      </c>
      <c r="I33" s="63"/>
      <c r="J33" s="63"/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x14ac:dyDescent="0.2">
      <c r="A34" s="37">
        <v>3</v>
      </c>
      <c r="B34" s="38"/>
      <c r="C34" s="98" t="s">
        <v>189</v>
      </c>
      <c r="D34" s="24" t="s">
        <v>80</v>
      </c>
      <c r="E34" s="105">
        <f>E32*3*1.15</f>
        <v>11.73</v>
      </c>
      <c r="F34" s="66"/>
      <c r="G34" s="63"/>
      <c r="H34" s="47">
        <f>ROUND(F34*G34,2)</f>
        <v>0</v>
      </c>
      <c r="I34" s="63"/>
      <c r="J34" s="63"/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x14ac:dyDescent="0.2">
      <c r="A35" s="37">
        <v>4</v>
      </c>
      <c r="B35" s="38"/>
      <c r="C35" s="98" t="s">
        <v>190</v>
      </c>
      <c r="D35" s="24" t="s">
        <v>80</v>
      </c>
      <c r="E35" s="105">
        <f>E32*0.4*1.15</f>
        <v>1.56</v>
      </c>
      <c r="F35" s="66"/>
      <c r="G35" s="63"/>
      <c r="H35" s="47">
        <f>ROUND(F35*G35,2)</f>
        <v>0</v>
      </c>
      <c r="I35" s="63"/>
      <c r="J35" s="63"/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x14ac:dyDescent="0.2">
      <c r="A36" s="37">
        <v>5</v>
      </c>
      <c r="B36" s="38"/>
      <c r="C36" s="98" t="s">
        <v>97</v>
      </c>
      <c r="D36" s="24" t="s">
        <v>107</v>
      </c>
      <c r="E36" s="105">
        <v>1</v>
      </c>
      <c r="F36" s="66"/>
      <c r="G36" s="63"/>
      <c r="H36" s="47">
        <f>ROUND(F36*G36,2)</f>
        <v>0</v>
      </c>
      <c r="I36" s="63"/>
      <c r="J36" s="63"/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ht="22.5" x14ac:dyDescent="0.2">
      <c r="A37" s="37">
        <v>6</v>
      </c>
      <c r="B37" s="38"/>
      <c r="C37" s="95" t="s">
        <v>191</v>
      </c>
      <c r="D37" s="24" t="s">
        <v>70</v>
      </c>
      <c r="E37" s="105">
        <v>99</v>
      </c>
      <c r="F37" s="66"/>
      <c r="G37" s="63"/>
      <c r="H37" s="47">
        <f>ROUND(F37*G37,2)</f>
        <v>0</v>
      </c>
      <c r="I37" s="63"/>
      <c r="J37" s="63"/>
      <c r="K37" s="48">
        <f t="shared" si="0"/>
        <v>0</v>
      </c>
      <c r="L37" s="49">
        <f t="shared" si="1"/>
        <v>0</v>
      </c>
      <c r="M37" s="47">
        <f t="shared" si="2"/>
        <v>0</v>
      </c>
      <c r="N37" s="47">
        <f t="shared" si="3"/>
        <v>0</v>
      </c>
      <c r="O37" s="47">
        <f t="shared" si="4"/>
        <v>0</v>
      </c>
      <c r="P37" s="48">
        <f t="shared" si="5"/>
        <v>0</v>
      </c>
    </row>
    <row r="38" spans="1:16" ht="22.5" x14ac:dyDescent="0.2">
      <c r="A38" s="37">
        <v>7</v>
      </c>
      <c r="B38" s="38"/>
      <c r="C38" s="98" t="s">
        <v>192</v>
      </c>
      <c r="D38" s="24" t="s">
        <v>72</v>
      </c>
      <c r="E38" s="105">
        <f>E37*0.2*1.15</f>
        <v>22.77</v>
      </c>
      <c r="F38" s="66"/>
      <c r="G38" s="63"/>
      <c r="H38" s="47">
        <f>ROUND(F38*G38,2)</f>
        <v>0</v>
      </c>
      <c r="I38" s="63"/>
      <c r="J38" s="63"/>
      <c r="K38" s="48">
        <f t="shared" si="0"/>
        <v>0</v>
      </c>
      <c r="L38" s="49">
        <f t="shared" si="1"/>
        <v>0</v>
      </c>
      <c r="M38" s="47">
        <f t="shared" si="2"/>
        <v>0</v>
      </c>
      <c r="N38" s="47">
        <f t="shared" si="3"/>
        <v>0</v>
      </c>
      <c r="O38" s="47">
        <f t="shared" si="4"/>
        <v>0</v>
      </c>
      <c r="P38" s="48">
        <f t="shared" si="5"/>
        <v>0</v>
      </c>
    </row>
    <row r="39" spans="1:16" x14ac:dyDescent="0.2">
      <c r="A39" s="37">
        <v>8</v>
      </c>
      <c r="B39" s="38"/>
      <c r="C39" s="98" t="s">
        <v>189</v>
      </c>
      <c r="D39" s="24" t="s">
        <v>80</v>
      </c>
      <c r="E39" s="105">
        <f>E37*3*1.15</f>
        <v>341.55</v>
      </c>
      <c r="F39" s="66"/>
      <c r="G39" s="63"/>
      <c r="H39" s="47">
        <f>ROUND(F39*G39,2)</f>
        <v>0</v>
      </c>
      <c r="I39" s="63"/>
      <c r="J39" s="63"/>
      <c r="K39" s="48">
        <f t="shared" si="0"/>
        <v>0</v>
      </c>
      <c r="L39" s="49">
        <f t="shared" si="1"/>
        <v>0</v>
      </c>
      <c r="M39" s="47">
        <f t="shared" si="2"/>
        <v>0</v>
      </c>
      <c r="N39" s="47">
        <f t="shared" si="3"/>
        <v>0</v>
      </c>
      <c r="O39" s="47">
        <f t="shared" si="4"/>
        <v>0</v>
      </c>
      <c r="P39" s="48">
        <f t="shared" si="5"/>
        <v>0</v>
      </c>
    </row>
    <row r="40" spans="1:16" x14ac:dyDescent="0.2">
      <c r="A40" s="37">
        <v>9</v>
      </c>
      <c r="B40" s="38"/>
      <c r="C40" s="98" t="s">
        <v>190</v>
      </c>
      <c r="D40" s="24" t="s">
        <v>80</v>
      </c>
      <c r="E40" s="105">
        <f>E37*0.4*1.15</f>
        <v>45.54</v>
      </c>
      <c r="F40" s="66"/>
      <c r="G40" s="63"/>
      <c r="H40" s="47">
        <f>ROUND(F40*G40,2)</f>
        <v>0</v>
      </c>
      <c r="I40" s="63"/>
      <c r="J40" s="63"/>
      <c r="K40" s="48">
        <f t="shared" si="0"/>
        <v>0</v>
      </c>
      <c r="L40" s="49">
        <f t="shared" si="1"/>
        <v>0</v>
      </c>
      <c r="M40" s="47">
        <f t="shared" si="2"/>
        <v>0</v>
      </c>
      <c r="N40" s="47">
        <f t="shared" si="3"/>
        <v>0</v>
      </c>
      <c r="O40" s="47">
        <f t="shared" si="4"/>
        <v>0</v>
      </c>
      <c r="P40" s="48">
        <f t="shared" si="5"/>
        <v>0</v>
      </c>
    </row>
    <row r="41" spans="1:16" x14ac:dyDescent="0.2">
      <c r="A41" s="37">
        <v>10</v>
      </c>
      <c r="B41" s="38"/>
      <c r="C41" s="98" t="s">
        <v>97</v>
      </c>
      <c r="D41" s="24" t="s">
        <v>107</v>
      </c>
      <c r="E41" s="105">
        <v>1</v>
      </c>
      <c r="F41" s="66"/>
      <c r="G41" s="63"/>
      <c r="H41" s="47">
        <f>ROUND(F41*G41,2)</f>
        <v>0</v>
      </c>
      <c r="I41" s="63"/>
      <c r="J41" s="63"/>
      <c r="K41" s="48">
        <f t="shared" si="0"/>
        <v>0</v>
      </c>
      <c r="L41" s="49">
        <f t="shared" si="1"/>
        <v>0</v>
      </c>
      <c r="M41" s="47">
        <f t="shared" si="2"/>
        <v>0</v>
      </c>
      <c r="N41" s="47">
        <f t="shared" si="3"/>
        <v>0</v>
      </c>
      <c r="O41" s="47">
        <f t="shared" si="4"/>
        <v>0</v>
      </c>
      <c r="P41" s="48">
        <f t="shared" si="5"/>
        <v>0</v>
      </c>
    </row>
    <row r="42" spans="1:16" x14ac:dyDescent="0.2">
      <c r="A42" s="96">
        <v>3</v>
      </c>
      <c r="B42" s="100"/>
      <c r="C42" s="97" t="s">
        <v>193</v>
      </c>
      <c r="D42" s="24"/>
      <c r="E42" s="105"/>
      <c r="F42" s="66"/>
      <c r="G42" s="63"/>
      <c r="H42" s="47">
        <f>ROUND(F42*G42,2)</f>
        <v>0</v>
      </c>
      <c r="I42" s="63"/>
      <c r="J42" s="63"/>
      <c r="K42" s="48">
        <f t="shared" si="0"/>
        <v>0</v>
      </c>
      <c r="L42" s="49">
        <f t="shared" si="1"/>
        <v>0</v>
      </c>
      <c r="M42" s="47">
        <f t="shared" si="2"/>
        <v>0</v>
      </c>
      <c r="N42" s="47">
        <f t="shared" si="3"/>
        <v>0</v>
      </c>
      <c r="O42" s="47">
        <f t="shared" si="4"/>
        <v>0</v>
      </c>
      <c r="P42" s="48">
        <f t="shared" si="5"/>
        <v>0</v>
      </c>
    </row>
    <row r="43" spans="1:16" ht="22.5" x14ac:dyDescent="0.2">
      <c r="A43" s="37">
        <v>1</v>
      </c>
      <c r="B43" s="38"/>
      <c r="C43" s="95" t="s">
        <v>194</v>
      </c>
      <c r="D43" s="24" t="s">
        <v>70</v>
      </c>
      <c r="E43" s="105">
        <v>164.24</v>
      </c>
      <c r="F43" s="66"/>
      <c r="G43" s="63"/>
      <c r="H43" s="47">
        <f>ROUND(F43*G43,2)</f>
        <v>0</v>
      </c>
      <c r="I43" s="63"/>
      <c r="J43" s="63"/>
      <c r="K43" s="48">
        <f t="shared" si="0"/>
        <v>0</v>
      </c>
      <c r="L43" s="49">
        <f t="shared" si="1"/>
        <v>0</v>
      </c>
      <c r="M43" s="47">
        <f t="shared" si="2"/>
        <v>0</v>
      </c>
      <c r="N43" s="47">
        <f t="shared" si="3"/>
        <v>0</v>
      </c>
      <c r="O43" s="47">
        <f t="shared" si="4"/>
        <v>0</v>
      </c>
      <c r="P43" s="48">
        <f t="shared" si="5"/>
        <v>0</v>
      </c>
    </row>
    <row r="44" spans="1:16" ht="56.25" x14ac:dyDescent="0.2">
      <c r="A44" s="37">
        <v>2</v>
      </c>
      <c r="B44" s="38"/>
      <c r="C44" s="95" t="s">
        <v>195</v>
      </c>
      <c r="D44" s="24" t="s">
        <v>70</v>
      </c>
      <c r="E44" s="105">
        <v>164.24</v>
      </c>
      <c r="F44" s="66"/>
      <c r="G44" s="63"/>
      <c r="H44" s="47">
        <f>ROUND(F44*G44,2)</f>
        <v>0</v>
      </c>
      <c r="I44" s="63"/>
      <c r="J44" s="63"/>
      <c r="K44" s="48">
        <f t="shared" si="0"/>
        <v>0</v>
      </c>
      <c r="L44" s="49">
        <f t="shared" si="1"/>
        <v>0</v>
      </c>
      <c r="M44" s="47">
        <f t="shared" si="2"/>
        <v>0</v>
      </c>
      <c r="N44" s="47">
        <f t="shared" si="3"/>
        <v>0</v>
      </c>
      <c r="O44" s="47">
        <f t="shared" si="4"/>
        <v>0</v>
      </c>
      <c r="P44" s="48">
        <f t="shared" si="5"/>
        <v>0</v>
      </c>
    </row>
    <row r="45" spans="1:16" ht="22.5" x14ac:dyDescent="0.2">
      <c r="A45" s="37">
        <v>3</v>
      </c>
      <c r="B45" s="38"/>
      <c r="C45" s="98" t="s">
        <v>196</v>
      </c>
      <c r="D45" s="24" t="s">
        <v>70</v>
      </c>
      <c r="E45" s="105">
        <f>(84.68*1.7-4*0.54)*1.1</f>
        <v>155.97999999999999</v>
      </c>
      <c r="F45" s="66"/>
      <c r="G45" s="63"/>
      <c r="H45" s="47">
        <f>ROUND(F45*G45,2)</f>
        <v>0</v>
      </c>
      <c r="I45" s="63"/>
      <c r="J45" s="63"/>
      <c r="K45" s="48">
        <f t="shared" si="0"/>
        <v>0</v>
      </c>
      <c r="L45" s="49">
        <f t="shared" si="1"/>
        <v>0</v>
      </c>
      <c r="M45" s="47">
        <f t="shared" si="2"/>
        <v>0</v>
      </c>
      <c r="N45" s="47">
        <f t="shared" si="3"/>
        <v>0</v>
      </c>
      <c r="O45" s="47">
        <f t="shared" si="4"/>
        <v>0</v>
      </c>
      <c r="P45" s="48">
        <f t="shared" si="5"/>
        <v>0</v>
      </c>
    </row>
    <row r="46" spans="1:16" ht="22.5" x14ac:dyDescent="0.2">
      <c r="A46" s="37">
        <v>4</v>
      </c>
      <c r="B46" s="38"/>
      <c r="C46" s="98" t="s">
        <v>197</v>
      </c>
      <c r="D46" s="24" t="s">
        <v>70</v>
      </c>
      <c r="E46" s="105">
        <f>1.1*12*1.7*1.1</f>
        <v>24.68</v>
      </c>
      <c r="F46" s="66"/>
      <c r="G46" s="63"/>
      <c r="H46" s="47">
        <f>ROUND(F46*G46,2)</f>
        <v>0</v>
      </c>
      <c r="I46" s="63"/>
      <c r="J46" s="63"/>
      <c r="K46" s="48">
        <f t="shared" si="0"/>
        <v>0</v>
      </c>
      <c r="L46" s="49">
        <f t="shared" si="1"/>
        <v>0</v>
      </c>
      <c r="M46" s="47">
        <f t="shared" si="2"/>
        <v>0</v>
      </c>
      <c r="N46" s="47">
        <f t="shared" si="3"/>
        <v>0</v>
      </c>
      <c r="O46" s="47">
        <f t="shared" si="4"/>
        <v>0</v>
      </c>
      <c r="P46" s="48">
        <f t="shared" si="5"/>
        <v>0</v>
      </c>
    </row>
    <row r="47" spans="1:16" x14ac:dyDescent="0.2">
      <c r="A47" s="37">
        <v>5</v>
      </c>
      <c r="B47" s="38"/>
      <c r="C47" s="98" t="s">
        <v>198</v>
      </c>
      <c r="D47" s="24" t="s">
        <v>80</v>
      </c>
      <c r="E47" s="105">
        <f>E44*6.5</f>
        <v>1067.56</v>
      </c>
      <c r="F47" s="66"/>
      <c r="G47" s="63"/>
      <c r="H47" s="47">
        <f>ROUND(F47*G47,2)</f>
        <v>0</v>
      </c>
      <c r="I47" s="63"/>
      <c r="J47" s="63"/>
      <c r="K47" s="48">
        <f t="shared" si="0"/>
        <v>0</v>
      </c>
      <c r="L47" s="49">
        <f t="shared" si="1"/>
        <v>0</v>
      </c>
      <c r="M47" s="47">
        <f t="shared" si="2"/>
        <v>0</v>
      </c>
      <c r="N47" s="47">
        <f t="shared" si="3"/>
        <v>0</v>
      </c>
      <c r="O47" s="47">
        <f t="shared" si="4"/>
        <v>0</v>
      </c>
      <c r="P47" s="48">
        <f t="shared" si="5"/>
        <v>0</v>
      </c>
    </row>
    <row r="48" spans="1:16" x14ac:dyDescent="0.2">
      <c r="A48" s="37">
        <v>6</v>
      </c>
      <c r="B48" s="38"/>
      <c r="C48" s="98" t="s">
        <v>199</v>
      </c>
      <c r="D48" s="24" t="s">
        <v>82</v>
      </c>
      <c r="E48" s="105">
        <v>1</v>
      </c>
      <c r="F48" s="66"/>
      <c r="G48" s="63"/>
      <c r="H48" s="47">
        <f>ROUND(F48*G48,2)</f>
        <v>0</v>
      </c>
      <c r="I48" s="63"/>
      <c r="J48" s="63"/>
      <c r="K48" s="48">
        <f t="shared" si="0"/>
        <v>0</v>
      </c>
      <c r="L48" s="49">
        <f t="shared" si="1"/>
        <v>0</v>
      </c>
      <c r="M48" s="47">
        <f t="shared" si="2"/>
        <v>0</v>
      </c>
      <c r="N48" s="47">
        <f t="shared" si="3"/>
        <v>0</v>
      </c>
      <c r="O48" s="47">
        <f t="shared" si="4"/>
        <v>0</v>
      </c>
      <c r="P48" s="48">
        <f t="shared" si="5"/>
        <v>0</v>
      </c>
    </row>
    <row r="49" spans="1:16" ht="22.5" x14ac:dyDescent="0.2">
      <c r="A49" s="37">
        <v>7</v>
      </c>
      <c r="B49" s="38"/>
      <c r="C49" s="95" t="s">
        <v>200</v>
      </c>
      <c r="D49" s="24" t="s">
        <v>70</v>
      </c>
      <c r="E49" s="105">
        <v>76.14</v>
      </c>
      <c r="F49" s="66"/>
      <c r="G49" s="63"/>
      <c r="H49" s="47">
        <f>ROUND(F49*G49,2)</f>
        <v>0</v>
      </c>
      <c r="I49" s="63"/>
      <c r="J49" s="63"/>
      <c r="K49" s="48">
        <f t="shared" si="0"/>
        <v>0</v>
      </c>
      <c r="L49" s="49">
        <f t="shared" si="1"/>
        <v>0</v>
      </c>
      <c r="M49" s="47">
        <f t="shared" si="2"/>
        <v>0</v>
      </c>
      <c r="N49" s="47">
        <f t="shared" si="3"/>
        <v>0</v>
      </c>
      <c r="O49" s="47">
        <f t="shared" si="4"/>
        <v>0</v>
      </c>
      <c r="P49" s="48">
        <f t="shared" si="5"/>
        <v>0</v>
      </c>
    </row>
    <row r="50" spans="1:16" ht="22.5" x14ac:dyDescent="0.2">
      <c r="A50" s="37">
        <v>8</v>
      </c>
      <c r="B50" s="38"/>
      <c r="C50" s="98" t="s">
        <v>78</v>
      </c>
      <c r="D50" s="24" t="s">
        <v>70</v>
      </c>
      <c r="E50" s="105">
        <f>E49*1.25</f>
        <v>95.18</v>
      </c>
      <c r="F50" s="66"/>
      <c r="G50" s="63"/>
      <c r="H50" s="47">
        <f>ROUND(F50*G50,2)</f>
        <v>0</v>
      </c>
      <c r="I50" s="63"/>
      <c r="J50" s="63"/>
      <c r="K50" s="48">
        <f t="shared" si="0"/>
        <v>0</v>
      </c>
      <c r="L50" s="49">
        <f t="shared" si="1"/>
        <v>0</v>
      </c>
      <c r="M50" s="47">
        <f t="shared" si="2"/>
        <v>0</v>
      </c>
      <c r="N50" s="47">
        <f t="shared" si="3"/>
        <v>0</v>
      </c>
      <c r="O50" s="47">
        <f t="shared" si="4"/>
        <v>0</v>
      </c>
      <c r="P50" s="48">
        <f t="shared" si="5"/>
        <v>0</v>
      </c>
    </row>
    <row r="51" spans="1:16" x14ac:dyDescent="0.2">
      <c r="A51" s="37">
        <v>9</v>
      </c>
      <c r="B51" s="38"/>
      <c r="C51" s="98" t="s">
        <v>79</v>
      </c>
      <c r="D51" s="24" t="s">
        <v>80</v>
      </c>
      <c r="E51" s="105">
        <f>E49*5</f>
        <v>380.7</v>
      </c>
      <c r="F51" s="66"/>
      <c r="G51" s="63"/>
      <c r="H51" s="47">
        <f>ROUND(F51*G51,2)</f>
        <v>0</v>
      </c>
      <c r="I51" s="63"/>
      <c r="J51" s="63"/>
      <c r="K51" s="48">
        <f t="shared" si="0"/>
        <v>0</v>
      </c>
      <c r="L51" s="49">
        <f t="shared" si="1"/>
        <v>0</v>
      </c>
      <c r="M51" s="47">
        <f t="shared" si="2"/>
        <v>0</v>
      </c>
      <c r="N51" s="47">
        <f t="shared" si="3"/>
        <v>0</v>
      </c>
      <c r="O51" s="47">
        <f t="shared" si="4"/>
        <v>0</v>
      </c>
      <c r="P51" s="48">
        <f t="shared" si="5"/>
        <v>0</v>
      </c>
    </row>
    <row r="52" spans="1:16" x14ac:dyDescent="0.2">
      <c r="A52" s="37">
        <v>10</v>
      </c>
      <c r="B52" s="38"/>
      <c r="C52" s="98" t="s">
        <v>81</v>
      </c>
      <c r="D52" s="24" t="s">
        <v>82</v>
      </c>
      <c r="E52" s="105">
        <v>1</v>
      </c>
      <c r="F52" s="66"/>
      <c r="G52" s="63"/>
      <c r="H52" s="47">
        <f>ROUND(F52*G52,2)</f>
        <v>0</v>
      </c>
      <c r="I52" s="63"/>
      <c r="J52" s="63"/>
      <c r="K52" s="48">
        <f t="shared" si="0"/>
        <v>0</v>
      </c>
      <c r="L52" s="49">
        <f t="shared" si="1"/>
        <v>0</v>
      </c>
      <c r="M52" s="47">
        <f t="shared" si="2"/>
        <v>0</v>
      </c>
      <c r="N52" s="47">
        <f t="shared" si="3"/>
        <v>0</v>
      </c>
      <c r="O52" s="47">
        <f t="shared" si="4"/>
        <v>0</v>
      </c>
      <c r="P52" s="48">
        <f t="shared" si="5"/>
        <v>0</v>
      </c>
    </row>
    <row r="53" spans="1:16" ht="22.5" x14ac:dyDescent="0.2">
      <c r="A53" s="37">
        <v>11</v>
      </c>
      <c r="B53" s="38"/>
      <c r="C53" s="98" t="s">
        <v>201</v>
      </c>
      <c r="D53" s="24" t="s">
        <v>80</v>
      </c>
      <c r="E53" s="105">
        <f>E49*0.25</f>
        <v>19.04</v>
      </c>
      <c r="F53" s="66"/>
      <c r="G53" s="63"/>
      <c r="H53" s="47">
        <f>ROUND(F53*G53,2)</f>
        <v>0</v>
      </c>
      <c r="I53" s="63"/>
      <c r="J53" s="63"/>
      <c r="K53" s="48">
        <f t="shared" si="0"/>
        <v>0</v>
      </c>
      <c r="L53" s="49">
        <f t="shared" si="1"/>
        <v>0</v>
      </c>
      <c r="M53" s="47">
        <f t="shared" si="2"/>
        <v>0</v>
      </c>
      <c r="N53" s="47">
        <f t="shared" si="3"/>
        <v>0</v>
      </c>
      <c r="O53" s="47">
        <f t="shared" si="4"/>
        <v>0</v>
      </c>
      <c r="P53" s="48">
        <f t="shared" si="5"/>
        <v>0</v>
      </c>
    </row>
    <row r="54" spans="1:16" x14ac:dyDescent="0.2">
      <c r="A54" s="37">
        <v>12</v>
      </c>
      <c r="B54" s="38"/>
      <c r="C54" s="95" t="s">
        <v>202</v>
      </c>
      <c r="D54" s="24" t="s">
        <v>70</v>
      </c>
      <c r="E54" s="105">
        <f>E49</f>
        <v>76.14</v>
      </c>
      <c r="F54" s="66"/>
      <c r="G54" s="63"/>
      <c r="H54" s="47">
        <f>ROUND(F54*G54,2)</f>
        <v>0</v>
      </c>
      <c r="I54" s="63"/>
      <c r="J54" s="63"/>
      <c r="K54" s="48">
        <f t="shared" si="0"/>
        <v>0</v>
      </c>
      <c r="L54" s="49">
        <f t="shared" si="1"/>
        <v>0</v>
      </c>
      <c r="M54" s="47">
        <f t="shared" si="2"/>
        <v>0</v>
      </c>
      <c r="N54" s="47">
        <f t="shared" si="3"/>
        <v>0</v>
      </c>
      <c r="O54" s="47">
        <f t="shared" si="4"/>
        <v>0</v>
      </c>
      <c r="P54" s="48">
        <f t="shared" si="5"/>
        <v>0</v>
      </c>
    </row>
    <row r="55" spans="1:16" ht="22.5" x14ac:dyDescent="0.2">
      <c r="A55" s="37">
        <v>13</v>
      </c>
      <c r="B55" s="38"/>
      <c r="C55" s="98" t="s">
        <v>85</v>
      </c>
      <c r="D55" s="24" t="s">
        <v>80</v>
      </c>
      <c r="E55" s="105">
        <f>E54*4</f>
        <v>304.56</v>
      </c>
      <c r="F55" s="66"/>
      <c r="G55" s="63"/>
      <c r="H55" s="47">
        <f>ROUND(F55*G55,2)</f>
        <v>0</v>
      </c>
      <c r="I55" s="63"/>
      <c r="J55" s="63"/>
      <c r="K55" s="48">
        <f t="shared" si="0"/>
        <v>0</v>
      </c>
      <c r="L55" s="49">
        <f t="shared" si="1"/>
        <v>0</v>
      </c>
      <c r="M55" s="47">
        <f t="shared" si="2"/>
        <v>0</v>
      </c>
      <c r="N55" s="47">
        <f t="shared" si="3"/>
        <v>0</v>
      </c>
      <c r="O55" s="47">
        <f t="shared" si="4"/>
        <v>0</v>
      </c>
      <c r="P55" s="48">
        <f t="shared" si="5"/>
        <v>0</v>
      </c>
    </row>
    <row r="56" spans="1:16" x14ac:dyDescent="0.2">
      <c r="A56" s="37">
        <v>14</v>
      </c>
      <c r="B56" s="38"/>
      <c r="C56" s="98" t="s">
        <v>86</v>
      </c>
      <c r="D56" s="24" t="s">
        <v>82</v>
      </c>
      <c r="E56" s="105">
        <v>1</v>
      </c>
      <c r="F56" s="66"/>
      <c r="G56" s="63"/>
      <c r="H56" s="47">
        <f>ROUND(F56*G56,2)</f>
        <v>0</v>
      </c>
      <c r="I56" s="63"/>
      <c r="J56" s="63"/>
      <c r="K56" s="48">
        <f t="shared" si="0"/>
        <v>0</v>
      </c>
      <c r="L56" s="49">
        <f t="shared" si="1"/>
        <v>0</v>
      </c>
      <c r="M56" s="47">
        <f t="shared" si="2"/>
        <v>0</v>
      </c>
      <c r="N56" s="47">
        <f t="shared" si="3"/>
        <v>0</v>
      </c>
      <c r="O56" s="47">
        <f t="shared" si="4"/>
        <v>0</v>
      </c>
      <c r="P56" s="48">
        <f t="shared" si="5"/>
        <v>0</v>
      </c>
    </row>
    <row r="57" spans="1:16" x14ac:dyDescent="0.2">
      <c r="A57" s="37">
        <v>15</v>
      </c>
      <c r="B57" s="38"/>
      <c r="C57" s="95" t="s">
        <v>203</v>
      </c>
      <c r="D57" s="24" t="s">
        <v>70</v>
      </c>
      <c r="E57" s="105">
        <f>E54</f>
        <v>76.14</v>
      </c>
      <c r="F57" s="66"/>
      <c r="G57" s="63"/>
      <c r="H57" s="47">
        <f>ROUND(F57*G57,2)</f>
        <v>0</v>
      </c>
      <c r="I57" s="63"/>
      <c r="J57" s="63"/>
      <c r="K57" s="48">
        <f t="shared" si="0"/>
        <v>0</v>
      </c>
      <c r="L57" s="49">
        <f t="shared" si="1"/>
        <v>0</v>
      </c>
      <c r="M57" s="47">
        <f t="shared" si="2"/>
        <v>0</v>
      </c>
      <c r="N57" s="47">
        <f t="shared" si="3"/>
        <v>0</v>
      </c>
      <c r="O57" s="47">
        <f t="shared" si="4"/>
        <v>0</v>
      </c>
      <c r="P57" s="48">
        <f t="shared" si="5"/>
        <v>0</v>
      </c>
    </row>
    <row r="58" spans="1:16" ht="22.5" x14ac:dyDescent="0.2">
      <c r="A58" s="37">
        <v>16</v>
      </c>
      <c r="B58" s="38"/>
      <c r="C58" s="98" t="s">
        <v>204</v>
      </c>
      <c r="D58" s="24" t="s">
        <v>89</v>
      </c>
      <c r="E58" s="105">
        <f>E57*0.45*1.2</f>
        <v>41.12</v>
      </c>
      <c r="F58" s="66"/>
      <c r="G58" s="63"/>
      <c r="H58" s="47">
        <f>ROUND(F58*G58,2)</f>
        <v>0</v>
      </c>
      <c r="I58" s="63"/>
      <c r="J58" s="63"/>
      <c r="K58" s="48">
        <f t="shared" si="0"/>
        <v>0</v>
      </c>
      <c r="L58" s="49">
        <f t="shared" si="1"/>
        <v>0</v>
      </c>
      <c r="M58" s="47">
        <f t="shared" si="2"/>
        <v>0</v>
      </c>
      <c r="N58" s="47">
        <f t="shared" si="3"/>
        <v>0</v>
      </c>
      <c r="O58" s="47">
        <f t="shared" si="4"/>
        <v>0</v>
      </c>
      <c r="P58" s="48">
        <f t="shared" si="5"/>
        <v>0</v>
      </c>
    </row>
    <row r="59" spans="1:16" x14ac:dyDescent="0.2">
      <c r="A59" s="37">
        <v>17</v>
      </c>
      <c r="B59" s="38"/>
      <c r="C59" s="98" t="s">
        <v>86</v>
      </c>
      <c r="D59" s="24" t="s">
        <v>82</v>
      </c>
      <c r="E59" s="105">
        <v>1</v>
      </c>
      <c r="F59" s="66"/>
      <c r="G59" s="63"/>
      <c r="H59" s="47">
        <f>ROUND(F59*G59,2)</f>
        <v>0</v>
      </c>
      <c r="I59" s="63"/>
      <c r="J59" s="63"/>
      <c r="K59" s="48">
        <f t="shared" si="0"/>
        <v>0</v>
      </c>
      <c r="L59" s="49">
        <f t="shared" si="1"/>
        <v>0</v>
      </c>
      <c r="M59" s="47">
        <f t="shared" si="2"/>
        <v>0</v>
      </c>
      <c r="N59" s="47">
        <f t="shared" si="3"/>
        <v>0</v>
      </c>
      <c r="O59" s="47">
        <f t="shared" si="4"/>
        <v>0</v>
      </c>
      <c r="P59" s="48">
        <f t="shared" si="5"/>
        <v>0</v>
      </c>
    </row>
    <row r="60" spans="1:16" x14ac:dyDescent="0.2">
      <c r="A60" s="96">
        <v>4</v>
      </c>
      <c r="B60" s="100"/>
      <c r="C60" s="102" t="s">
        <v>205</v>
      </c>
      <c r="D60" s="24"/>
      <c r="E60" s="105"/>
      <c r="F60" s="66"/>
      <c r="G60" s="63"/>
      <c r="H60" s="47">
        <f>ROUND(F60*G60,2)</f>
        <v>0</v>
      </c>
      <c r="I60" s="63"/>
      <c r="J60" s="63"/>
      <c r="K60" s="48">
        <f t="shared" si="0"/>
        <v>0</v>
      </c>
      <c r="L60" s="49">
        <f t="shared" si="1"/>
        <v>0</v>
      </c>
      <c r="M60" s="47">
        <f t="shared" si="2"/>
        <v>0</v>
      </c>
      <c r="N60" s="47">
        <f t="shared" si="3"/>
        <v>0</v>
      </c>
      <c r="O60" s="47">
        <f t="shared" si="4"/>
        <v>0</v>
      </c>
      <c r="P60" s="48">
        <f t="shared" si="5"/>
        <v>0</v>
      </c>
    </row>
    <row r="61" spans="1:16" x14ac:dyDescent="0.2">
      <c r="A61" s="37">
        <v>1</v>
      </c>
      <c r="B61" s="38"/>
      <c r="C61" s="95" t="s">
        <v>206</v>
      </c>
      <c r="D61" s="24" t="s">
        <v>103</v>
      </c>
      <c r="E61" s="105">
        <f>84.68</f>
        <v>84.68</v>
      </c>
      <c r="F61" s="66"/>
      <c r="G61" s="63"/>
      <c r="H61" s="47">
        <f>ROUND(F61*G61,2)</f>
        <v>0</v>
      </c>
      <c r="I61" s="63"/>
      <c r="J61" s="63"/>
      <c r="K61" s="48">
        <f t="shared" si="0"/>
        <v>0</v>
      </c>
      <c r="L61" s="49">
        <f t="shared" si="1"/>
        <v>0</v>
      </c>
      <c r="M61" s="47">
        <f t="shared" si="2"/>
        <v>0</v>
      </c>
      <c r="N61" s="47">
        <f t="shared" si="3"/>
        <v>0</v>
      </c>
      <c r="O61" s="47">
        <f t="shared" si="4"/>
        <v>0</v>
      </c>
      <c r="P61" s="48">
        <f t="shared" si="5"/>
        <v>0</v>
      </c>
    </row>
    <row r="62" spans="1:16" x14ac:dyDescent="0.2">
      <c r="A62" s="37">
        <v>2</v>
      </c>
      <c r="B62" s="38"/>
      <c r="C62" s="98" t="s">
        <v>207</v>
      </c>
      <c r="D62" s="24" t="s">
        <v>103</v>
      </c>
      <c r="E62" s="105">
        <f>E61*1.1</f>
        <v>93.15</v>
      </c>
      <c r="F62" s="66"/>
      <c r="G62" s="63"/>
      <c r="H62" s="47">
        <f>ROUND(F62*G62,2)</f>
        <v>0</v>
      </c>
      <c r="I62" s="63"/>
      <c r="J62" s="63"/>
      <c r="K62" s="48">
        <f t="shared" si="0"/>
        <v>0</v>
      </c>
      <c r="L62" s="49">
        <f t="shared" si="1"/>
        <v>0</v>
      </c>
      <c r="M62" s="47">
        <f t="shared" si="2"/>
        <v>0</v>
      </c>
      <c r="N62" s="47">
        <f t="shared" si="3"/>
        <v>0</v>
      </c>
      <c r="O62" s="47">
        <f t="shared" si="4"/>
        <v>0</v>
      </c>
      <c r="P62" s="48">
        <f t="shared" si="5"/>
        <v>0</v>
      </c>
    </row>
    <row r="63" spans="1:16" x14ac:dyDescent="0.2">
      <c r="A63" s="37">
        <v>3</v>
      </c>
      <c r="B63" s="38"/>
      <c r="C63" s="98" t="s">
        <v>208</v>
      </c>
      <c r="D63" s="24" t="s">
        <v>82</v>
      </c>
      <c r="E63" s="105">
        <v>1</v>
      </c>
      <c r="F63" s="66"/>
      <c r="G63" s="63"/>
      <c r="H63" s="47">
        <f>ROUND(F63*G63,2)</f>
        <v>0</v>
      </c>
      <c r="I63" s="63"/>
      <c r="J63" s="63"/>
      <c r="K63" s="48">
        <f t="shared" si="0"/>
        <v>0</v>
      </c>
      <c r="L63" s="49">
        <f t="shared" si="1"/>
        <v>0</v>
      </c>
      <c r="M63" s="47">
        <f t="shared" si="2"/>
        <v>0</v>
      </c>
      <c r="N63" s="47">
        <f t="shared" si="3"/>
        <v>0</v>
      </c>
      <c r="O63" s="47">
        <f t="shared" si="4"/>
        <v>0</v>
      </c>
      <c r="P63" s="48">
        <f t="shared" si="5"/>
        <v>0</v>
      </c>
    </row>
    <row r="64" spans="1:16" ht="33.75" x14ac:dyDescent="0.2">
      <c r="A64" s="37">
        <v>4</v>
      </c>
      <c r="B64" s="38"/>
      <c r="C64" s="95" t="s">
        <v>209</v>
      </c>
      <c r="D64" s="24" t="s">
        <v>70</v>
      </c>
      <c r="E64" s="105">
        <v>651</v>
      </c>
      <c r="F64" s="66"/>
      <c r="G64" s="63"/>
      <c r="H64" s="47">
        <f>ROUND(F64*G64,2)</f>
        <v>0</v>
      </c>
      <c r="I64" s="63"/>
      <c r="J64" s="63"/>
      <c r="K64" s="48">
        <f t="shared" si="0"/>
        <v>0</v>
      </c>
      <c r="L64" s="49">
        <f t="shared" si="1"/>
        <v>0</v>
      </c>
      <c r="M64" s="47">
        <f t="shared" si="2"/>
        <v>0</v>
      </c>
      <c r="N64" s="47">
        <f t="shared" si="3"/>
        <v>0</v>
      </c>
      <c r="O64" s="47">
        <f t="shared" si="4"/>
        <v>0</v>
      </c>
      <c r="P64" s="48">
        <f t="shared" si="5"/>
        <v>0</v>
      </c>
    </row>
    <row r="65" spans="1:16" x14ac:dyDescent="0.2">
      <c r="A65" s="37">
        <v>5</v>
      </c>
      <c r="B65" s="38"/>
      <c r="C65" s="98" t="s">
        <v>210</v>
      </c>
      <c r="D65" s="24" t="s">
        <v>70</v>
      </c>
      <c r="E65" s="105">
        <f>E64*1.1</f>
        <v>716.1</v>
      </c>
      <c r="F65" s="66"/>
      <c r="G65" s="63"/>
      <c r="H65" s="47">
        <f>ROUND(F65*G65,2)</f>
        <v>0</v>
      </c>
      <c r="I65" s="63"/>
      <c r="J65" s="63"/>
      <c r="K65" s="48">
        <f t="shared" si="0"/>
        <v>0</v>
      </c>
      <c r="L65" s="49">
        <f t="shared" si="1"/>
        <v>0</v>
      </c>
      <c r="M65" s="47">
        <f t="shared" si="2"/>
        <v>0</v>
      </c>
      <c r="N65" s="47">
        <f t="shared" si="3"/>
        <v>0</v>
      </c>
      <c r="O65" s="47">
        <f t="shared" si="4"/>
        <v>0</v>
      </c>
      <c r="P65" s="48">
        <f t="shared" si="5"/>
        <v>0</v>
      </c>
    </row>
    <row r="66" spans="1:16" x14ac:dyDescent="0.2">
      <c r="A66" s="37">
        <v>6</v>
      </c>
      <c r="B66" s="38"/>
      <c r="C66" s="98" t="s">
        <v>148</v>
      </c>
      <c r="D66" s="24" t="s">
        <v>80</v>
      </c>
      <c r="E66" s="105">
        <f>E64*6.5</f>
        <v>4231.5</v>
      </c>
      <c r="F66" s="66"/>
      <c r="G66" s="63"/>
      <c r="H66" s="47">
        <f>ROUND(F66*G66,2)</f>
        <v>0</v>
      </c>
      <c r="I66" s="63"/>
      <c r="J66" s="63"/>
      <c r="K66" s="48">
        <f t="shared" si="0"/>
        <v>0</v>
      </c>
      <c r="L66" s="49">
        <f t="shared" si="1"/>
        <v>0</v>
      </c>
      <c r="M66" s="47">
        <f t="shared" si="2"/>
        <v>0</v>
      </c>
      <c r="N66" s="47">
        <f t="shared" si="3"/>
        <v>0</v>
      </c>
      <c r="O66" s="47">
        <f t="shared" si="4"/>
        <v>0</v>
      </c>
      <c r="P66" s="48">
        <f t="shared" si="5"/>
        <v>0</v>
      </c>
    </row>
    <row r="67" spans="1:16" x14ac:dyDescent="0.2">
      <c r="A67" s="37">
        <v>7</v>
      </c>
      <c r="B67" s="38"/>
      <c r="C67" s="98" t="s">
        <v>199</v>
      </c>
      <c r="D67" s="24" t="s">
        <v>82</v>
      </c>
      <c r="E67" s="105">
        <v>1</v>
      </c>
      <c r="F67" s="66"/>
      <c r="G67" s="63"/>
      <c r="H67" s="47">
        <f>ROUND(F67*G67,2)</f>
        <v>0</v>
      </c>
      <c r="I67" s="63"/>
      <c r="J67" s="63"/>
      <c r="K67" s="48">
        <f t="shared" si="0"/>
        <v>0</v>
      </c>
      <c r="L67" s="49">
        <f t="shared" si="1"/>
        <v>0</v>
      </c>
      <c r="M67" s="47">
        <f t="shared" si="2"/>
        <v>0</v>
      </c>
      <c r="N67" s="47">
        <f t="shared" si="3"/>
        <v>0</v>
      </c>
      <c r="O67" s="47">
        <f t="shared" si="4"/>
        <v>0</v>
      </c>
      <c r="P67" s="48">
        <f t="shared" si="5"/>
        <v>0</v>
      </c>
    </row>
    <row r="68" spans="1:16" ht="22.5" x14ac:dyDescent="0.2">
      <c r="A68" s="37">
        <v>8</v>
      </c>
      <c r="B68" s="38"/>
      <c r="C68" s="95" t="s">
        <v>211</v>
      </c>
      <c r="D68" s="24" t="s">
        <v>70</v>
      </c>
      <c r="E68" s="105">
        <f>E64</f>
        <v>651</v>
      </c>
      <c r="F68" s="66"/>
      <c r="G68" s="63"/>
      <c r="H68" s="47">
        <f>ROUND(F68*G68,2)</f>
        <v>0</v>
      </c>
      <c r="I68" s="63"/>
      <c r="J68" s="63"/>
      <c r="K68" s="48">
        <f t="shared" si="0"/>
        <v>0</v>
      </c>
      <c r="L68" s="49">
        <f t="shared" si="1"/>
        <v>0</v>
      </c>
      <c r="M68" s="47">
        <f t="shared" si="2"/>
        <v>0</v>
      </c>
      <c r="N68" s="47">
        <f t="shared" si="3"/>
        <v>0</v>
      </c>
      <c r="O68" s="47">
        <f t="shared" si="4"/>
        <v>0</v>
      </c>
      <c r="P68" s="48">
        <f t="shared" si="5"/>
        <v>0</v>
      </c>
    </row>
    <row r="69" spans="1:16" ht="22.5" x14ac:dyDescent="0.2">
      <c r="A69" s="37">
        <v>9</v>
      </c>
      <c r="B69" s="38"/>
      <c r="C69" s="98" t="s">
        <v>78</v>
      </c>
      <c r="D69" s="24" t="s">
        <v>70</v>
      </c>
      <c r="E69" s="105">
        <f>E68*1.25</f>
        <v>813.75</v>
      </c>
      <c r="F69" s="66"/>
      <c r="G69" s="63"/>
      <c r="H69" s="47">
        <f>ROUND(F69*G69,2)</f>
        <v>0</v>
      </c>
      <c r="I69" s="63"/>
      <c r="J69" s="63"/>
      <c r="K69" s="48">
        <f t="shared" si="0"/>
        <v>0</v>
      </c>
      <c r="L69" s="49">
        <f t="shared" si="1"/>
        <v>0</v>
      </c>
      <c r="M69" s="47">
        <f t="shared" si="2"/>
        <v>0</v>
      </c>
      <c r="N69" s="47">
        <f t="shared" si="3"/>
        <v>0</v>
      </c>
      <c r="O69" s="47">
        <f t="shared" si="4"/>
        <v>0</v>
      </c>
      <c r="P69" s="48">
        <f t="shared" si="5"/>
        <v>0</v>
      </c>
    </row>
    <row r="70" spans="1:16" x14ac:dyDescent="0.2">
      <c r="A70" s="37">
        <v>10</v>
      </c>
      <c r="B70" s="38"/>
      <c r="C70" s="98" t="s">
        <v>148</v>
      </c>
      <c r="D70" s="24" t="s">
        <v>80</v>
      </c>
      <c r="E70" s="105"/>
      <c r="F70" s="66"/>
      <c r="G70" s="63"/>
      <c r="H70" s="47">
        <f>ROUND(F70*G70,2)</f>
        <v>0</v>
      </c>
      <c r="I70" s="63"/>
      <c r="J70" s="63"/>
      <c r="K70" s="48">
        <f t="shared" si="0"/>
        <v>0</v>
      </c>
      <c r="L70" s="49">
        <f t="shared" si="1"/>
        <v>0</v>
      </c>
      <c r="M70" s="47">
        <f t="shared" si="2"/>
        <v>0</v>
      </c>
      <c r="N70" s="47">
        <f t="shared" si="3"/>
        <v>0</v>
      </c>
      <c r="O70" s="47">
        <f t="shared" si="4"/>
        <v>0</v>
      </c>
      <c r="P70" s="48">
        <f t="shared" si="5"/>
        <v>0</v>
      </c>
    </row>
    <row r="71" spans="1:16" x14ac:dyDescent="0.2">
      <c r="A71" s="37">
        <v>11</v>
      </c>
      <c r="B71" s="38"/>
      <c r="C71" s="98" t="s">
        <v>212</v>
      </c>
      <c r="D71" s="24" t="s">
        <v>103</v>
      </c>
      <c r="E71" s="105">
        <f>E61*1.1</f>
        <v>93.15</v>
      </c>
      <c r="F71" s="66"/>
      <c r="G71" s="63"/>
      <c r="H71" s="47">
        <f>ROUND(F71*G71,2)</f>
        <v>0</v>
      </c>
      <c r="I71" s="63"/>
      <c r="J71" s="63"/>
      <c r="K71" s="48">
        <f t="shared" si="0"/>
        <v>0</v>
      </c>
      <c r="L71" s="49">
        <f t="shared" si="1"/>
        <v>0</v>
      </c>
      <c r="M71" s="47">
        <f t="shared" si="2"/>
        <v>0</v>
      </c>
      <c r="N71" s="47">
        <f t="shared" si="3"/>
        <v>0</v>
      </c>
      <c r="O71" s="47">
        <f t="shared" si="4"/>
        <v>0</v>
      </c>
      <c r="P71" s="48">
        <f t="shared" si="5"/>
        <v>0</v>
      </c>
    </row>
    <row r="72" spans="1:16" x14ac:dyDescent="0.2">
      <c r="A72" s="37">
        <v>12</v>
      </c>
      <c r="B72" s="38"/>
      <c r="C72" s="98" t="s">
        <v>81</v>
      </c>
      <c r="D72" s="24" t="s">
        <v>82</v>
      </c>
      <c r="E72" s="105">
        <v>1</v>
      </c>
      <c r="F72" s="66"/>
      <c r="G72" s="63"/>
      <c r="H72" s="47">
        <f>ROUND(F72*G72,2)</f>
        <v>0</v>
      </c>
      <c r="I72" s="63"/>
      <c r="J72" s="63"/>
      <c r="K72" s="48">
        <f t="shared" si="0"/>
        <v>0</v>
      </c>
      <c r="L72" s="49">
        <f t="shared" si="1"/>
        <v>0</v>
      </c>
      <c r="M72" s="47">
        <f t="shared" si="2"/>
        <v>0</v>
      </c>
      <c r="N72" s="47">
        <f t="shared" si="3"/>
        <v>0</v>
      </c>
      <c r="O72" s="47">
        <f t="shared" si="4"/>
        <v>0</v>
      </c>
      <c r="P72" s="48">
        <f t="shared" si="5"/>
        <v>0</v>
      </c>
    </row>
    <row r="73" spans="1:16" ht="22.5" x14ac:dyDescent="0.2">
      <c r="A73" s="37">
        <v>13</v>
      </c>
      <c r="B73" s="38"/>
      <c r="C73" s="98" t="s">
        <v>201</v>
      </c>
      <c r="D73" s="24" t="s">
        <v>80</v>
      </c>
      <c r="E73" s="105">
        <f>E68*0.25</f>
        <v>162.75</v>
      </c>
      <c r="F73" s="66"/>
      <c r="G73" s="63"/>
      <c r="H73" s="47">
        <f>ROUND(F73*G73,2)</f>
        <v>0</v>
      </c>
      <c r="I73" s="63"/>
      <c r="J73" s="63"/>
      <c r="K73" s="48">
        <f t="shared" si="0"/>
        <v>0</v>
      </c>
      <c r="L73" s="49">
        <f t="shared" si="1"/>
        <v>0</v>
      </c>
      <c r="M73" s="47">
        <f t="shared" si="2"/>
        <v>0</v>
      </c>
      <c r="N73" s="47">
        <f t="shared" si="3"/>
        <v>0</v>
      </c>
      <c r="O73" s="47">
        <f t="shared" si="4"/>
        <v>0</v>
      </c>
      <c r="P73" s="48">
        <f t="shared" si="5"/>
        <v>0</v>
      </c>
    </row>
    <row r="74" spans="1:16" ht="22.5" x14ac:dyDescent="0.2">
      <c r="A74" s="37">
        <v>14</v>
      </c>
      <c r="B74" s="38"/>
      <c r="C74" s="95" t="s">
        <v>213</v>
      </c>
      <c r="D74" s="24" t="s">
        <v>70</v>
      </c>
      <c r="E74" s="105">
        <f>E68</f>
        <v>651</v>
      </c>
      <c r="F74" s="66"/>
      <c r="G74" s="63"/>
      <c r="H74" s="47">
        <f>ROUND(F74*G74,2)</f>
        <v>0</v>
      </c>
      <c r="I74" s="63"/>
      <c r="J74" s="63"/>
      <c r="K74" s="48">
        <f t="shared" si="0"/>
        <v>0</v>
      </c>
      <c r="L74" s="49">
        <f t="shared" si="1"/>
        <v>0</v>
      </c>
      <c r="M74" s="47">
        <f t="shared" si="2"/>
        <v>0</v>
      </c>
      <c r="N74" s="47">
        <f t="shared" si="3"/>
        <v>0</v>
      </c>
      <c r="O74" s="47">
        <f t="shared" si="4"/>
        <v>0</v>
      </c>
      <c r="P74" s="48">
        <f t="shared" si="5"/>
        <v>0</v>
      </c>
    </row>
    <row r="75" spans="1:16" ht="22.5" x14ac:dyDescent="0.2">
      <c r="A75" s="37">
        <v>15</v>
      </c>
      <c r="B75" s="38"/>
      <c r="C75" s="98" t="s">
        <v>85</v>
      </c>
      <c r="D75" s="24" t="s">
        <v>80</v>
      </c>
      <c r="E75" s="105">
        <f>E74*4</f>
        <v>2604</v>
      </c>
      <c r="F75" s="66"/>
      <c r="G75" s="63"/>
      <c r="H75" s="47">
        <f>ROUND(F75*G75,2)</f>
        <v>0</v>
      </c>
      <c r="I75" s="63"/>
      <c r="J75" s="63"/>
      <c r="K75" s="48">
        <f t="shared" si="0"/>
        <v>0</v>
      </c>
      <c r="L75" s="49">
        <f t="shared" si="1"/>
        <v>0</v>
      </c>
      <c r="M75" s="47">
        <f t="shared" si="2"/>
        <v>0</v>
      </c>
      <c r="N75" s="47">
        <f t="shared" si="3"/>
        <v>0</v>
      </c>
      <c r="O75" s="47">
        <f t="shared" si="4"/>
        <v>0</v>
      </c>
      <c r="P75" s="48">
        <f t="shared" si="5"/>
        <v>0</v>
      </c>
    </row>
    <row r="76" spans="1:16" x14ac:dyDescent="0.2">
      <c r="A76" s="37">
        <v>16</v>
      </c>
      <c r="B76" s="38"/>
      <c r="C76" s="98" t="s">
        <v>86</v>
      </c>
      <c r="D76" s="24" t="s">
        <v>82</v>
      </c>
      <c r="E76" s="105">
        <v>1</v>
      </c>
      <c r="F76" s="66"/>
      <c r="G76" s="63"/>
      <c r="H76" s="47">
        <f>ROUND(F76*G76,2)</f>
        <v>0</v>
      </c>
      <c r="I76" s="63"/>
      <c r="J76" s="63"/>
      <c r="K76" s="48">
        <f t="shared" si="0"/>
        <v>0</v>
      </c>
      <c r="L76" s="49">
        <f t="shared" si="1"/>
        <v>0</v>
      </c>
      <c r="M76" s="47">
        <f t="shared" si="2"/>
        <v>0</v>
      </c>
      <c r="N76" s="47">
        <f t="shared" si="3"/>
        <v>0</v>
      </c>
      <c r="O76" s="47">
        <f t="shared" si="4"/>
        <v>0</v>
      </c>
      <c r="P76" s="48">
        <f t="shared" si="5"/>
        <v>0</v>
      </c>
    </row>
    <row r="77" spans="1:16" x14ac:dyDescent="0.2">
      <c r="A77" s="37">
        <v>17</v>
      </c>
      <c r="B77" s="38"/>
      <c r="C77" s="95" t="s">
        <v>214</v>
      </c>
      <c r="D77" s="24" t="s">
        <v>70</v>
      </c>
      <c r="E77" s="105">
        <f>E74</f>
        <v>651</v>
      </c>
      <c r="F77" s="66"/>
      <c r="G77" s="63"/>
      <c r="H77" s="47">
        <f>ROUND(F77*G77,2)</f>
        <v>0</v>
      </c>
      <c r="I77" s="63"/>
      <c r="J77" s="63"/>
      <c r="K77" s="48">
        <f t="shared" si="0"/>
        <v>0</v>
      </c>
      <c r="L77" s="49">
        <f t="shared" si="1"/>
        <v>0</v>
      </c>
      <c r="M77" s="47">
        <f t="shared" si="2"/>
        <v>0</v>
      </c>
      <c r="N77" s="47">
        <f t="shared" si="3"/>
        <v>0</v>
      </c>
      <c r="O77" s="47">
        <f t="shared" si="4"/>
        <v>0</v>
      </c>
      <c r="P77" s="48">
        <f t="shared" si="5"/>
        <v>0</v>
      </c>
    </row>
    <row r="78" spans="1:16" ht="22.5" x14ac:dyDescent="0.2">
      <c r="A78" s="37">
        <v>18</v>
      </c>
      <c r="B78" s="38"/>
      <c r="C78" s="98" t="s">
        <v>149</v>
      </c>
      <c r="D78" s="24" t="s">
        <v>89</v>
      </c>
      <c r="E78" s="105">
        <f>E77*0.45*1.2</f>
        <v>351.54</v>
      </c>
      <c r="F78" s="66"/>
      <c r="G78" s="63"/>
      <c r="H78" s="47">
        <f>ROUND(F78*G78,2)</f>
        <v>0</v>
      </c>
      <c r="I78" s="63"/>
      <c r="J78" s="63"/>
      <c r="K78" s="48">
        <f t="shared" si="0"/>
        <v>0</v>
      </c>
      <c r="L78" s="49">
        <f t="shared" si="1"/>
        <v>0</v>
      </c>
      <c r="M78" s="47">
        <f t="shared" si="2"/>
        <v>0</v>
      </c>
      <c r="N78" s="47">
        <f t="shared" si="3"/>
        <v>0</v>
      </c>
      <c r="O78" s="47">
        <f t="shared" si="4"/>
        <v>0</v>
      </c>
      <c r="P78" s="48">
        <f t="shared" si="5"/>
        <v>0</v>
      </c>
    </row>
    <row r="79" spans="1:16" x14ac:dyDescent="0.2">
      <c r="A79" s="37">
        <v>19</v>
      </c>
      <c r="B79" s="38"/>
      <c r="C79" s="98" t="s">
        <v>86</v>
      </c>
      <c r="D79" s="24" t="s">
        <v>82</v>
      </c>
      <c r="E79" s="105">
        <v>1</v>
      </c>
      <c r="F79" s="66"/>
      <c r="G79" s="63"/>
      <c r="H79" s="47">
        <f>ROUND(F79*G79,2)</f>
        <v>0</v>
      </c>
      <c r="I79" s="63"/>
      <c r="J79" s="63"/>
      <c r="K79" s="48">
        <f t="shared" ref="K79:K131" si="6">SUM(H79:J79)</f>
        <v>0</v>
      </c>
      <c r="L79" s="49">
        <f t="shared" ref="L79:L131" si="7">ROUND(E79*F79,2)</f>
        <v>0</v>
      </c>
      <c r="M79" s="47">
        <f t="shared" ref="M79:M131" si="8">ROUND(H79*E79,2)</f>
        <v>0</v>
      </c>
      <c r="N79" s="47">
        <f t="shared" ref="N79:N131" si="9">ROUND(I79*E79,2)</f>
        <v>0</v>
      </c>
      <c r="O79" s="47">
        <f t="shared" ref="O79:O131" si="10">ROUND(J79*E79,2)</f>
        <v>0</v>
      </c>
      <c r="P79" s="48">
        <f t="shared" ref="P79:P131" si="11">SUM(M79:O79)</f>
        <v>0</v>
      </c>
    </row>
    <row r="80" spans="1:16" x14ac:dyDescent="0.2">
      <c r="A80" s="96">
        <v>5</v>
      </c>
      <c r="B80" s="100"/>
      <c r="C80" s="97" t="s">
        <v>215</v>
      </c>
      <c r="D80" s="24"/>
      <c r="E80" s="105"/>
      <c r="F80" s="66"/>
      <c r="G80" s="63"/>
      <c r="H80" s="47">
        <f>ROUND(F80*G80,2)</f>
        <v>0</v>
      </c>
      <c r="I80" s="63"/>
      <c r="J80" s="63"/>
      <c r="K80" s="48">
        <f t="shared" si="6"/>
        <v>0</v>
      </c>
      <c r="L80" s="49">
        <f t="shared" si="7"/>
        <v>0</v>
      </c>
      <c r="M80" s="47">
        <f t="shared" si="8"/>
        <v>0</v>
      </c>
      <c r="N80" s="47">
        <f t="shared" si="9"/>
        <v>0</v>
      </c>
      <c r="O80" s="47">
        <f t="shared" si="10"/>
        <v>0</v>
      </c>
      <c r="P80" s="48">
        <f t="shared" si="11"/>
        <v>0</v>
      </c>
    </row>
    <row r="81" spans="1:16" ht="33.75" x14ac:dyDescent="0.2">
      <c r="A81" s="37">
        <v>1</v>
      </c>
      <c r="B81" s="38"/>
      <c r="C81" s="95" t="s">
        <v>216</v>
      </c>
      <c r="D81" s="24" t="s">
        <v>70</v>
      </c>
      <c r="E81" s="105">
        <v>33.11</v>
      </c>
      <c r="F81" s="66"/>
      <c r="G81" s="63"/>
      <c r="H81" s="47">
        <f>ROUND(F81*G81,2)</f>
        <v>0</v>
      </c>
      <c r="I81" s="63"/>
      <c r="J81" s="63"/>
      <c r="K81" s="48">
        <f t="shared" si="6"/>
        <v>0</v>
      </c>
      <c r="L81" s="49">
        <f t="shared" si="7"/>
        <v>0</v>
      </c>
      <c r="M81" s="47">
        <f t="shared" si="8"/>
        <v>0</v>
      </c>
      <c r="N81" s="47">
        <f t="shared" si="9"/>
        <v>0</v>
      </c>
      <c r="O81" s="47">
        <f t="shared" si="10"/>
        <v>0</v>
      </c>
      <c r="P81" s="48">
        <f t="shared" si="11"/>
        <v>0</v>
      </c>
    </row>
    <row r="82" spans="1:16" ht="22.5" x14ac:dyDescent="0.2">
      <c r="A82" s="37">
        <v>2</v>
      </c>
      <c r="B82" s="38"/>
      <c r="C82" s="98" t="s">
        <v>217</v>
      </c>
      <c r="D82" s="24" t="s">
        <v>70</v>
      </c>
      <c r="E82" s="105">
        <f>E81*1.1</f>
        <v>36.42</v>
      </c>
      <c r="F82" s="66"/>
      <c r="G82" s="63"/>
      <c r="H82" s="47">
        <f>ROUND(F82*G82,2)</f>
        <v>0</v>
      </c>
      <c r="I82" s="63"/>
      <c r="J82" s="63"/>
      <c r="K82" s="48">
        <f t="shared" si="6"/>
        <v>0</v>
      </c>
      <c r="L82" s="49">
        <f t="shared" si="7"/>
        <v>0</v>
      </c>
      <c r="M82" s="47">
        <f t="shared" si="8"/>
        <v>0</v>
      </c>
      <c r="N82" s="47">
        <f t="shared" si="9"/>
        <v>0</v>
      </c>
      <c r="O82" s="47">
        <f t="shared" si="10"/>
        <v>0</v>
      </c>
      <c r="P82" s="48">
        <f t="shared" si="11"/>
        <v>0</v>
      </c>
    </row>
    <row r="83" spans="1:16" x14ac:dyDescent="0.2">
      <c r="A83" s="37">
        <v>3</v>
      </c>
      <c r="B83" s="38"/>
      <c r="C83" s="98" t="s">
        <v>148</v>
      </c>
      <c r="D83" s="24" t="s">
        <v>80</v>
      </c>
      <c r="E83" s="105">
        <f>E81*6.5</f>
        <v>215.22</v>
      </c>
      <c r="F83" s="66"/>
      <c r="G83" s="63"/>
      <c r="H83" s="47">
        <f>ROUND(F83*G83,2)</f>
        <v>0</v>
      </c>
      <c r="I83" s="63"/>
      <c r="J83" s="63"/>
      <c r="K83" s="48">
        <f t="shared" si="6"/>
        <v>0</v>
      </c>
      <c r="L83" s="49">
        <f t="shared" si="7"/>
        <v>0</v>
      </c>
      <c r="M83" s="47">
        <f t="shared" si="8"/>
        <v>0</v>
      </c>
      <c r="N83" s="47">
        <f t="shared" si="9"/>
        <v>0</v>
      </c>
      <c r="O83" s="47">
        <f t="shared" si="10"/>
        <v>0</v>
      </c>
      <c r="P83" s="48">
        <f t="shared" si="11"/>
        <v>0</v>
      </c>
    </row>
    <row r="84" spans="1:16" x14ac:dyDescent="0.2">
      <c r="A84" s="37">
        <v>4</v>
      </c>
      <c r="B84" s="38"/>
      <c r="C84" s="98" t="s">
        <v>199</v>
      </c>
      <c r="D84" s="24" t="s">
        <v>82</v>
      </c>
      <c r="E84" s="105">
        <v>1</v>
      </c>
      <c r="F84" s="66"/>
      <c r="G84" s="63"/>
      <c r="H84" s="47">
        <f>ROUND(F84*G84,2)</f>
        <v>0</v>
      </c>
      <c r="I84" s="63"/>
      <c r="J84" s="63"/>
      <c r="K84" s="48">
        <f t="shared" si="6"/>
        <v>0</v>
      </c>
      <c r="L84" s="49">
        <f t="shared" si="7"/>
        <v>0</v>
      </c>
      <c r="M84" s="47">
        <f t="shared" si="8"/>
        <v>0</v>
      </c>
      <c r="N84" s="47">
        <f t="shared" si="9"/>
        <v>0</v>
      </c>
      <c r="O84" s="47">
        <f t="shared" si="10"/>
        <v>0</v>
      </c>
      <c r="P84" s="48">
        <f t="shared" si="11"/>
        <v>0</v>
      </c>
    </row>
    <row r="85" spans="1:16" ht="22.5" x14ac:dyDescent="0.2">
      <c r="A85" s="37">
        <v>5</v>
      </c>
      <c r="B85" s="38"/>
      <c r="C85" s="95" t="s">
        <v>218</v>
      </c>
      <c r="D85" s="24" t="s">
        <v>70</v>
      </c>
      <c r="E85" s="105">
        <f>E81</f>
        <v>33.11</v>
      </c>
      <c r="F85" s="66"/>
      <c r="G85" s="63"/>
      <c r="H85" s="47">
        <f>ROUND(F85*G85,2)</f>
        <v>0</v>
      </c>
      <c r="I85" s="63"/>
      <c r="J85" s="63"/>
      <c r="K85" s="48">
        <f t="shared" si="6"/>
        <v>0</v>
      </c>
      <c r="L85" s="49">
        <f t="shared" si="7"/>
        <v>0</v>
      </c>
      <c r="M85" s="47">
        <f t="shared" si="8"/>
        <v>0</v>
      </c>
      <c r="N85" s="47">
        <f t="shared" si="9"/>
        <v>0</v>
      </c>
      <c r="O85" s="47">
        <f t="shared" si="10"/>
        <v>0</v>
      </c>
      <c r="P85" s="48">
        <f t="shared" si="11"/>
        <v>0</v>
      </c>
    </row>
    <row r="86" spans="1:16" ht="22.5" x14ac:dyDescent="0.2">
      <c r="A86" s="37">
        <v>6</v>
      </c>
      <c r="B86" s="38"/>
      <c r="C86" s="98" t="s">
        <v>78</v>
      </c>
      <c r="D86" s="24" t="s">
        <v>70</v>
      </c>
      <c r="E86" s="105">
        <f>E85*1.25</f>
        <v>41.39</v>
      </c>
      <c r="F86" s="66"/>
      <c r="G86" s="63"/>
      <c r="H86" s="47">
        <f>ROUND(F86*G86,2)</f>
        <v>0</v>
      </c>
      <c r="I86" s="63"/>
      <c r="J86" s="63"/>
      <c r="K86" s="48">
        <f t="shared" si="6"/>
        <v>0</v>
      </c>
      <c r="L86" s="49">
        <f t="shared" si="7"/>
        <v>0</v>
      </c>
      <c r="M86" s="47">
        <f t="shared" si="8"/>
        <v>0</v>
      </c>
      <c r="N86" s="47">
        <f t="shared" si="9"/>
        <v>0</v>
      </c>
      <c r="O86" s="47">
        <f t="shared" si="10"/>
        <v>0</v>
      </c>
      <c r="P86" s="48">
        <f t="shared" si="11"/>
        <v>0</v>
      </c>
    </row>
    <row r="87" spans="1:16" x14ac:dyDescent="0.2">
      <c r="A87" s="37">
        <v>7</v>
      </c>
      <c r="B87" s="38"/>
      <c r="C87" s="98" t="s">
        <v>148</v>
      </c>
      <c r="D87" s="24" t="s">
        <v>80</v>
      </c>
      <c r="E87" s="105">
        <f>E85*5</f>
        <v>165.55</v>
      </c>
      <c r="F87" s="66"/>
      <c r="G87" s="63"/>
      <c r="H87" s="47">
        <f>ROUND(F87*G87,2)</f>
        <v>0</v>
      </c>
      <c r="I87" s="63"/>
      <c r="J87" s="63"/>
      <c r="K87" s="48">
        <f t="shared" si="6"/>
        <v>0</v>
      </c>
      <c r="L87" s="49">
        <f t="shared" si="7"/>
        <v>0</v>
      </c>
      <c r="M87" s="47">
        <f t="shared" si="8"/>
        <v>0</v>
      </c>
      <c r="N87" s="47">
        <f t="shared" si="9"/>
        <v>0</v>
      </c>
      <c r="O87" s="47">
        <f t="shared" si="10"/>
        <v>0</v>
      </c>
      <c r="P87" s="48">
        <f t="shared" si="11"/>
        <v>0</v>
      </c>
    </row>
    <row r="88" spans="1:16" x14ac:dyDescent="0.2">
      <c r="A88" s="37">
        <v>8</v>
      </c>
      <c r="B88" s="38"/>
      <c r="C88" s="98" t="s">
        <v>81</v>
      </c>
      <c r="D88" s="24" t="s">
        <v>82</v>
      </c>
      <c r="E88" s="105">
        <v>1</v>
      </c>
      <c r="F88" s="66"/>
      <c r="G88" s="63"/>
      <c r="H88" s="47">
        <f>ROUND(F88*G88,2)</f>
        <v>0</v>
      </c>
      <c r="I88" s="63"/>
      <c r="J88" s="63"/>
      <c r="K88" s="48">
        <f t="shared" si="6"/>
        <v>0</v>
      </c>
      <c r="L88" s="49">
        <f t="shared" si="7"/>
        <v>0</v>
      </c>
      <c r="M88" s="47">
        <f t="shared" si="8"/>
        <v>0</v>
      </c>
      <c r="N88" s="47">
        <f t="shared" si="9"/>
        <v>0</v>
      </c>
      <c r="O88" s="47">
        <f t="shared" si="10"/>
        <v>0</v>
      </c>
      <c r="P88" s="48">
        <f t="shared" si="11"/>
        <v>0</v>
      </c>
    </row>
    <row r="89" spans="1:16" ht="22.5" x14ac:dyDescent="0.2">
      <c r="A89" s="37">
        <v>9</v>
      </c>
      <c r="B89" s="38"/>
      <c r="C89" s="98" t="s">
        <v>201</v>
      </c>
      <c r="D89" s="24" t="s">
        <v>80</v>
      </c>
      <c r="E89" s="105">
        <f>E85*0.25</f>
        <v>8.2799999999999994</v>
      </c>
      <c r="F89" s="66"/>
      <c r="G89" s="63"/>
      <c r="H89" s="47">
        <f>ROUND(F89*G89,2)</f>
        <v>0</v>
      </c>
      <c r="I89" s="63"/>
      <c r="J89" s="63"/>
      <c r="K89" s="48">
        <f t="shared" si="6"/>
        <v>0</v>
      </c>
      <c r="L89" s="49">
        <f t="shared" si="7"/>
        <v>0</v>
      </c>
      <c r="M89" s="47">
        <f t="shared" si="8"/>
        <v>0</v>
      </c>
      <c r="N89" s="47">
        <f t="shared" si="9"/>
        <v>0</v>
      </c>
      <c r="O89" s="47">
        <f t="shared" si="10"/>
        <v>0</v>
      </c>
      <c r="P89" s="48">
        <f t="shared" si="11"/>
        <v>0</v>
      </c>
    </row>
    <row r="90" spans="1:16" ht="33.75" x14ac:dyDescent="0.2">
      <c r="A90" s="37">
        <v>10</v>
      </c>
      <c r="B90" s="38"/>
      <c r="C90" s="95" t="s">
        <v>219</v>
      </c>
      <c r="D90" s="24" t="s">
        <v>70</v>
      </c>
      <c r="E90" s="105">
        <f>E85</f>
        <v>33.11</v>
      </c>
      <c r="F90" s="66"/>
      <c r="G90" s="63"/>
      <c r="H90" s="47">
        <f>ROUND(F90*G90,2)</f>
        <v>0</v>
      </c>
      <c r="I90" s="63"/>
      <c r="J90" s="63"/>
      <c r="K90" s="48">
        <f t="shared" si="6"/>
        <v>0</v>
      </c>
      <c r="L90" s="49">
        <f t="shared" si="7"/>
        <v>0</v>
      </c>
      <c r="M90" s="47">
        <f t="shared" si="8"/>
        <v>0</v>
      </c>
      <c r="N90" s="47">
        <f t="shared" si="9"/>
        <v>0</v>
      </c>
      <c r="O90" s="47">
        <f t="shared" si="10"/>
        <v>0</v>
      </c>
      <c r="P90" s="48">
        <f t="shared" si="11"/>
        <v>0</v>
      </c>
    </row>
    <row r="91" spans="1:16" ht="22.5" x14ac:dyDescent="0.2">
      <c r="A91" s="37">
        <v>11</v>
      </c>
      <c r="B91" s="38"/>
      <c r="C91" s="98" t="s">
        <v>85</v>
      </c>
      <c r="D91" s="24" t="s">
        <v>80</v>
      </c>
      <c r="E91" s="105">
        <f>E90*4</f>
        <v>132.44</v>
      </c>
      <c r="F91" s="66"/>
      <c r="G91" s="63"/>
      <c r="H91" s="47">
        <f>ROUND(F91*G91,2)</f>
        <v>0</v>
      </c>
      <c r="I91" s="63"/>
      <c r="J91" s="63"/>
      <c r="K91" s="48">
        <f t="shared" si="6"/>
        <v>0</v>
      </c>
      <c r="L91" s="49">
        <f t="shared" si="7"/>
        <v>0</v>
      </c>
      <c r="M91" s="47">
        <f t="shared" si="8"/>
        <v>0</v>
      </c>
      <c r="N91" s="47">
        <f t="shared" si="9"/>
        <v>0</v>
      </c>
      <c r="O91" s="47">
        <f t="shared" si="10"/>
        <v>0</v>
      </c>
      <c r="P91" s="48">
        <f t="shared" si="11"/>
        <v>0</v>
      </c>
    </row>
    <row r="92" spans="1:16" x14ac:dyDescent="0.2">
      <c r="A92" s="37">
        <v>12</v>
      </c>
      <c r="B92" s="38"/>
      <c r="C92" s="98" t="s">
        <v>86</v>
      </c>
      <c r="D92" s="24" t="s">
        <v>82</v>
      </c>
      <c r="E92" s="105">
        <v>1</v>
      </c>
      <c r="F92" s="66"/>
      <c r="G92" s="63"/>
      <c r="H92" s="47">
        <f>ROUND(F92*G92,2)</f>
        <v>0</v>
      </c>
      <c r="I92" s="63"/>
      <c r="J92" s="63"/>
      <c r="K92" s="48">
        <f t="shared" si="6"/>
        <v>0</v>
      </c>
      <c r="L92" s="49">
        <f t="shared" si="7"/>
        <v>0</v>
      </c>
      <c r="M92" s="47">
        <f t="shared" si="8"/>
        <v>0</v>
      </c>
      <c r="N92" s="47">
        <f t="shared" si="9"/>
        <v>0</v>
      </c>
      <c r="O92" s="47">
        <f t="shared" si="10"/>
        <v>0</v>
      </c>
      <c r="P92" s="48">
        <f t="shared" si="11"/>
        <v>0</v>
      </c>
    </row>
    <row r="93" spans="1:16" ht="33.75" x14ac:dyDescent="0.2">
      <c r="A93" s="37">
        <v>13</v>
      </c>
      <c r="B93" s="38"/>
      <c r="C93" s="95" t="s">
        <v>220</v>
      </c>
      <c r="D93" s="24" t="s">
        <v>70</v>
      </c>
      <c r="E93" s="105">
        <f>E90</f>
        <v>33.11</v>
      </c>
      <c r="F93" s="66"/>
      <c r="G93" s="63"/>
      <c r="H93" s="47">
        <f>ROUND(F93*G93,2)</f>
        <v>0</v>
      </c>
      <c r="I93" s="63"/>
      <c r="J93" s="63"/>
      <c r="K93" s="48">
        <f t="shared" si="6"/>
        <v>0</v>
      </c>
      <c r="L93" s="49">
        <f t="shared" si="7"/>
        <v>0</v>
      </c>
      <c r="M93" s="47">
        <f t="shared" si="8"/>
        <v>0</v>
      </c>
      <c r="N93" s="47">
        <f t="shared" si="9"/>
        <v>0</v>
      </c>
      <c r="O93" s="47">
        <f t="shared" si="10"/>
        <v>0</v>
      </c>
      <c r="P93" s="48">
        <f t="shared" si="11"/>
        <v>0</v>
      </c>
    </row>
    <row r="94" spans="1:16" ht="22.5" x14ac:dyDescent="0.2">
      <c r="A94" s="37">
        <v>14</v>
      </c>
      <c r="B94" s="38"/>
      <c r="C94" s="98" t="s">
        <v>149</v>
      </c>
      <c r="D94" s="24" t="s">
        <v>89</v>
      </c>
      <c r="E94" s="105">
        <f>E93*0.45*1.2</f>
        <v>17.88</v>
      </c>
      <c r="F94" s="66"/>
      <c r="G94" s="63"/>
      <c r="H94" s="47">
        <f>ROUND(F94*G94,2)</f>
        <v>0</v>
      </c>
      <c r="I94" s="63"/>
      <c r="J94" s="63"/>
      <c r="K94" s="48">
        <f t="shared" si="6"/>
        <v>0</v>
      </c>
      <c r="L94" s="49">
        <f t="shared" si="7"/>
        <v>0</v>
      </c>
      <c r="M94" s="47">
        <f t="shared" si="8"/>
        <v>0</v>
      </c>
      <c r="N94" s="47">
        <f t="shared" si="9"/>
        <v>0</v>
      </c>
      <c r="O94" s="47">
        <f t="shared" si="10"/>
        <v>0</v>
      </c>
      <c r="P94" s="48">
        <f t="shared" si="11"/>
        <v>0</v>
      </c>
    </row>
    <row r="95" spans="1:16" x14ac:dyDescent="0.2">
      <c r="A95" s="37">
        <v>15</v>
      </c>
      <c r="B95" s="38"/>
      <c r="C95" s="98" t="s">
        <v>86</v>
      </c>
      <c r="D95" s="24" t="s">
        <v>82</v>
      </c>
      <c r="E95" s="105">
        <v>1</v>
      </c>
      <c r="F95" s="66"/>
      <c r="G95" s="63"/>
      <c r="H95" s="47">
        <f>ROUND(F95*G95,2)</f>
        <v>0</v>
      </c>
      <c r="I95" s="63"/>
      <c r="J95" s="63"/>
      <c r="K95" s="48">
        <f t="shared" si="6"/>
        <v>0</v>
      </c>
      <c r="L95" s="49">
        <f t="shared" si="7"/>
        <v>0</v>
      </c>
      <c r="M95" s="47">
        <f t="shared" si="8"/>
        <v>0</v>
      </c>
      <c r="N95" s="47">
        <f t="shared" si="9"/>
        <v>0</v>
      </c>
      <c r="O95" s="47">
        <f t="shared" si="10"/>
        <v>0</v>
      </c>
      <c r="P95" s="48">
        <f t="shared" si="11"/>
        <v>0</v>
      </c>
    </row>
    <row r="96" spans="1:16" x14ac:dyDescent="0.2">
      <c r="A96" s="96">
        <v>6</v>
      </c>
      <c r="B96" s="100"/>
      <c r="C96" s="97" t="s">
        <v>221</v>
      </c>
      <c r="D96" s="24"/>
      <c r="E96" s="105"/>
      <c r="F96" s="66"/>
      <c r="G96" s="63"/>
      <c r="H96" s="47">
        <f>ROUND(F96*G96,2)</f>
        <v>0</v>
      </c>
      <c r="I96" s="63"/>
      <c r="J96" s="63"/>
      <c r="K96" s="48">
        <f t="shared" si="6"/>
        <v>0</v>
      </c>
      <c r="L96" s="49">
        <f t="shared" si="7"/>
        <v>0</v>
      </c>
      <c r="M96" s="47">
        <f t="shared" si="8"/>
        <v>0</v>
      </c>
      <c r="N96" s="47">
        <f t="shared" si="9"/>
        <v>0</v>
      </c>
      <c r="O96" s="47">
        <f t="shared" si="10"/>
        <v>0</v>
      </c>
      <c r="P96" s="48">
        <f t="shared" si="11"/>
        <v>0</v>
      </c>
    </row>
    <row r="97" spans="1:16" ht="22.5" x14ac:dyDescent="0.2">
      <c r="A97" s="37">
        <v>1</v>
      </c>
      <c r="B97" s="38"/>
      <c r="C97" s="95" t="s">
        <v>222</v>
      </c>
      <c r="D97" s="24" t="s">
        <v>70</v>
      </c>
      <c r="E97" s="105">
        <v>79.2</v>
      </c>
      <c r="F97" s="66"/>
      <c r="G97" s="63"/>
      <c r="H97" s="47">
        <f>ROUND(F97*G97,2)</f>
        <v>0</v>
      </c>
      <c r="I97" s="63"/>
      <c r="J97" s="63"/>
      <c r="K97" s="48">
        <f t="shared" si="6"/>
        <v>0</v>
      </c>
      <c r="L97" s="49">
        <f t="shared" si="7"/>
        <v>0</v>
      </c>
      <c r="M97" s="47">
        <f t="shared" si="8"/>
        <v>0</v>
      </c>
      <c r="N97" s="47">
        <f t="shared" si="9"/>
        <v>0</v>
      </c>
      <c r="O97" s="47">
        <f t="shared" si="10"/>
        <v>0</v>
      </c>
      <c r="P97" s="48">
        <f t="shared" si="11"/>
        <v>0</v>
      </c>
    </row>
    <row r="98" spans="1:16" ht="22.5" x14ac:dyDescent="0.2">
      <c r="A98" s="37">
        <v>2</v>
      </c>
      <c r="B98" s="38"/>
      <c r="C98" s="98" t="s">
        <v>223</v>
      </c>
      <c r="D98" s="24" t="s">
        <v>70</v>
      </c>
      <c r="E98" s="105">
        <f>E97*1.1</f>
        <v>87.12</v>
      </c>
      <c r="F98" s="66"/>
      <c r="G98" s="63"/>
      <c r="H98" s="47">
        <f>ROUND(F98*G98,2)</f>
        <v>0</v>
      </c>
      <c r="I98" s="63"/>
      <c r="J98" s="63"/>
      <c r="K98" s="48">
        <f t="shared" si="6"/>
        <v>0</v>
      </c>
      <c r="L98" s="49">
        <f t="shared" si="7"/>
        <v>0</v>
      </c>
      <c r="M98" s="47">
        <f t="shared" si="8"/>
        <v>0</v>
      </c>
      <c r="N98" s="47">
        <f t="shared" si="9"/>
        <v>0</v>
      </c>
      <c r="O98" s="47">
        <f t="shared" si="10"/>
        <v>0</v>
      </c>
      <c r="P98" s="48">
        <f t="shared" si="11"/>
        <v>0</v>
      </c>
    </row>
    <row r="99" spans="1:16" x14ac:dyDescent="0.2">
      <c r="A99" s="37">
        <v>3</v>
      </c>
      <c r="B99" s="38"/>
      <c r="C99" s="98" t="s">
        <v>148</v>
      </c>
      <c r="D99" s="24" t="s">
        <v>80</v>
      </c>
      <c r="E99" s="105">
        <f>E97*6.5</f>
        <v>514.79999999999995</v>
      </c>
      <c r="F99" s="66"/>
      <c r="G99" s="63"/>
      <c r="H99" s="47">
        <f>ROUND(F99*G99,2)</f>
        <v>0</v>
      </c>
      <c r="I99" s="63"/>
      <c r="J99" s="63"/>
      <c r="K99" s="48">
        <f t="shared" si="6"/>
        <v>0</v>
      </c>
      <c r="L99" s="49">
        <f t="shared" si="7"/>
        <v>0</v>
      </c>
      <c r="M99" s="47">
        <f t="shared" si="8"/>
        <v>0</v>
      </c>
      <c r="N99" s="47">
        <f t="shared" si="9"/>
        <v>0</v>
      </c>
      <c r="O99" s="47">
        <f t="shared" si="10"/>
        <v>0</v>
      </c>
      <c r="P99" s="48">
        <f t="shared" si="11"/>
        <v>0</v>
      </c>
    </row>
    <row r="100" spans="1:16" x14ac:dyDescent="0.2">
      <c r="A100" s="37">
        <v>4</v>
      </c>
      <c r="B100" s="38"/>
      <c r="C100" s="98" t="s">
        <v>97</v>
      </c>
      <c r="D100" s="24" t="s">
        <v>82</v>
      </c>
      <c r="E100" s="105">
        <v>1</v>
      </c>
      <c r="F100" s="66"/>
      <c r="G100" s="63"/>
      <c r="H100" s="47">
        <f>ROUND(F100*G100,2)</f>
        <v>0</v>
      </c>
      <c r="I100" s="63"/>
      <c r="J100" s="63"/>
      <c r="K100" s="48">
        <f t="shared" si="6"/>
        <v>0</v>
      </c>
      <c r="L100" s="49">
        <f t="shared" si="7"/>
        <v>0</v>
      </c>
      <c r="M100" s="47">
        <f t="shared" si="8"/>
        <v>0</v>
      </c>
      <c r="N100" s="47">
        <f t="shared" si="9"/>
        <v>0</v>
      </c>
      <c r="O100" s="47">
        <f t="shared" si="10"/>
        <v>0</v>
      </c>
      <c r="P100" s="48">
        <f t="shared" si="11"/>
        <v>0</v>
      </c>
    </row>
    <row r="101" spans="1:16" ht="22.5" x14ac:dyDescent="0.2">
      <c r="A101" s="37">
        <v>5</v>
      </c>
      <c r="B101" s="38"/>
      <c r="C101" s="95" t="s">
        <v>224</v>
      </c>
      <c r="D101" s="24" t="s">
        <v>70</v>
      </c>
      <c r="E101" s="105">
        <f>E97</f>
        <v>79.2</v>
      </c>
      <c r="F101" s="66"/>
      <c r="G101" s="63"/>
      <c r="H101" s="47">
        <f>ROUND(F101*G101,2)</f>
        <v>0</v>
      </c>
      <c r="I101" s="63"/>
      <c r="J101" s="63"/>
      <c r="K101" s="48">
        <f t="shared" si="6"/>
        <v>0</v>
      </c>
      <c r="L101" s="49">
        <f t="shared" si="7"/>
        <v>0</v>
      </c>
      <c r="M101" s="47">
        <f t="shared" si="8"/>
        <v>0</v>
      </c>
      <c r="N101" s="47">
        <f t="shared" si="9"/>
        <v>0</v>
      </c>
      <c r="O101" s="47">
        <f t="shared" si="10"/>
        <v>0</v>
      </c>
      <c r="P101" s="48">
        <f t="shared" si="11"/>
        <v>0</v>
      </c>
    </row>
    <row r="102" spans="1:16" ht="22.5" x14ac:dyDescent="0.2">
      <c r="A102" s="37">
        <v>6</v>
      </c>
      <c r="B102" s="38"/>
      <c r="C102" s="98" t="s">
        <v>78</v>
      </c>
      <c r="D102" s="24" t="s">
        <v>70</v>
      </c>
      <c r="E102" s="105">
        <f>E101*1.25</f>
        <v>99</v>
      </c>
      <c r="F102" s="66"/>
      <c r="G102" s="63"/>
      <c r="H102" s="47">
        <f>ROUND(F102*G102,2)</f>
        <v>0</v>
      </c>
      <c r="I102" s="63"/>
      <c r="J102" s="63"/>
      <c r="K102" s="48">
        <f t="shared" si="6"/>
        <v>0</v>
      </c>
      <c r="L102" s="49">
        <f t="shared" si="7"/>
        <v>0</v>
      </c>
      <c r="M102" s="47">
        <f t="shared" si="8"/>
        <v>0</v>
      </c>
      <c r="N102" s="47">
        <f t="shared" si="9"/>
        <v>0</v>
      </c>
      <c r="O102" s="47">
        <f t="shared" si="10"/>
        <v>0</v>
      </c>
      <c r="P102" s="48">
        <f t="shared" si="11"/>
        <v>0</v>
      </c>
    </row>
    <row r="103" spans="1:16" ht="22.5" x14ac:dyDescent="0.2">
      <c r="A103" s="37">
        <v>7</v>
      </c>
      <c r="B103" s="38"/>
      <c r="C103" s="98" t="s">
        <v>225</v>
      </c>
      <c r="D103" s="24" t="s">
        <v>103</v>
      </c>
      <c r="E103" s="105">
        <f>386.5*1.1</f>
        <v>425.15</v>
      </c>
      <c r="F103" s="66"/>
      <c r="G103" s="63"/>
      <c r="H103" s="47">
        <f>ROUND(F103*G103,2)</f>
        <v>0</v>
      </c>
      <c r="I103" s="63"/>
      <c r="J103" s="63"/>
      <c r="K103" s="48">
        <f t="shared" si="6"/>
        <v>0</v>
      </c>
      <c r="L103" s="49">
        <f t="shared" si="7"/>
        <v>0</v>
      </c>
      <c r="M103" s="47">
        <f t="shared" si="8"/>
        <v>0</v>
      </c>
      <c r="N103" s="47">
        <f t="shared" si="9"/>
        <v>0</v>
      </c>
      <c r="O103" s="47">
        <f t="shared" si="10"/>
        <v>0</v>
      </c>
      <c r="P103" s="48">
        <f t="shared" si="11"/>
        <v>0</v>
      </c>
    </row>
    <row r="104" spans="1:16" x14ac:dyDescent="0.2">
      <c r="A104" s="37">
        <v>8</v>
      </c>
      <c r="B104" s="38"/>
      <c r="C104" s="98" t="s">
        <v>148</v>
      </c>
      <c r="D104" s="24" t="s">
        <v>80</v>
      </c>
      <c r="E104" s="105">
        <f>E101*5</f>
        <v>396</v>
      </c>
      <c r="F104" s="66"/>
      <c r="G104" s="63"/>
      <c r="H104" s="47">
        <f>ROUND(F104*G104,2)</f>
        <v>0</v>
      </c>
      <c r="I104" s="63"/>
      <c r="J104" s="63"/>
      <c r="K104" s="48">
        <f t="shared" si="6"/>
        <v>0</v>
      </c>
      <c r="L104" s="49">
        <f t="shared" si="7"/>
        <v>0</v>
      </c>
      <c r="M104" s="47">
        <f t="shared" si="8"/>
        <v>0</v>
      </c>
      <c r="N104" s="47">
        <f t="shared" si="9"/>
        <v>0</v>
      </c>
      <c r="O104" s="47">
        <f t="shared" si="10"/>
        <v>0</v>
      </c>
      <c r="P104" s="48">
        <f t="shared" si="11"/>
        <v>0</v>
      </c>
    </row>
    <row r="105" spans="1:16" x14ac:dyDescent="0.2">
      <c r="A105" s="37">
        <v>9</v>
      </c>
      <c r="B105" s="38"/>
      <c r="C105" s="98" t="s">
        <v>81</v>
      </c>
      <c r="D105" s="24" t="s">
        <v>82</v>
      </c>
      <c r="E105" s="105">
        <v>1</v>
      </c>
      <c r="F105" s="66"/>
      <c r="G105" s="63"/>
      <c r="H105" s="47">
        <f>ROUND(F105*G105,2)</f>
        <v>0</v>
      </c>
      <c r="I105" s="63"/>
      <c r="J105" s="63"/>
      <c r="K105" s="48">
        <f t="shared" si="6"/>
        <v>0</v>
      </c>
      <c r="L105" s="49">
        <f t="shared" si="7"/>
        <v>0</v>
      </c>
      <c r="M105" s="47">
        <f t="shared" si="8"/>
        <v>0</v>
      </c>
      <c r="N105" s="47">
        <f t="shared" si="9"/>
        <v>0</v>
      </c>
      <c r="O105" s="47">
        <f t="shared" si="10"/>
        <v>0</v>
      </c>
      <c r="P105" s="48">
        <f t="shared" si="11"/>
        <v>0</v>
      </c>
    </row>
    <row r="106" spans="1:16" ht="22.5" x14ac:dyDescent="0.2">
      <c r="A106" s="37">
        <v>10</v>
      </c>
      <c r="B106" s="38"/>
      <c r="C106" s="98" t="s">
        <v>201</v>
      </c>
      <c r="D106" s="24" t="s">
        <v>80</v>
      </c>
      <c r="E106" s="105">
        <f>E101*0.25</f>
        <v>19.8</v>
      </c>
      <c r="F106" s="66"/>
      <c r="G106" s="63"/>
      <c r="H106" s="47">
        <f>ROUND(F106*G106,2)</f>
        <v>0</v>
      </c>
      <c r="I106" s="63"/>
      <c r="J106" s="63"/>
      <c r="K106" s="48">
        <f t="shared" si="6"/>
        <v>0</v>
      </c>
      <c r="L106" s="49">
        <f t="shared" si="7"/>
        <v>0</v>
      </c>
      <c r="M106" s="47">
        <f t="shared" si="8"/>
        <v>0</v>
      </c>
      <c r="N106" s="47">
        <f t="shared" si="9"/>
        <v>0</v>
      </c>
      <c r="O106" s="47">
        <f t="shared" si="10"/>
        <v>0</v>
      </c>
      <c r="P106" s="48">
        <f t="shared" si="11"/>
        <v>0</v>
      </c>
    </row>
    <row r="107" spans="1:16" ht="22.5" x14ac:dyDescent="0.2">
      <c r="A107" s="37">
        <v>11</v>
      </c>
      <c r="B107" s="38"/>
      <c r="C107" s="95" t="s">
        <v>226</v>
      </c>
      <c r="D107" s="24" t="s">
        <v>70</v>
      </c>
      <c r="E107" s="105">
        <v>50.6</v>
      </c>
      <c r="F107" s="66"/>
      <c r="G107" s="63"/>
      <c r="H107" s="47">
        <f>ROUND(F107*G107,2)</f>
        <v>0</v>
      </c>
      <c r="I107" s="63"/>
      <c r="J107" s="63"/>
      <c r="K107" s="48">
        <f t="shared" si="6"/>
        <v>0</v>
      </c>
      <c r="L107" s="49">
        <f t="shared" si="7"/>
        <v>0</v>
      </c>
      <c r="M107" s="47">
        <f t="shared" si="8"/>
        <v>0</v>
      </c>
      <c r="N107" s="47">
        <f t="shared" si="9"/>
        <v>0</v>
      </c>
      <c r="O107" s="47">
        <f t="shared" si="10"/>
        <v>0</v>
      </c>
      <c r="P107" s="48">
        <f t="shared" si="11"/>
        <v>0</v>
      </c>
    </row>
    <row r="108" spans="1:16" ht="22.5" x14ac:dyDescent="0.2">
      <c r="A108" s="37">
        <v>12</v>
      </c>
      <c r="B108" s="38"/>
      <c r="C108" s="98" t="s">
        <v>85</v>
      </c>
      <c r="D108" s="24" t="s">
        <v>80</v>
      </c>
      <c r="E108" s="105">
        <f>E107*4</f>
        <v>202.4</v>
      </c>
      <c r="F108" s="66"/>
      <c r="G108" s="63"/>
      <c r="H108" s="47">
        <f>ROUND(F108*G108,2)</f>
        <v>0</v>
      </c>
      <c r="I108" s="63"/>
      <c r="J108" s="63"/>
      <c r="K108" s="48">
        <f t="shared" si="6"/>
        <v>0</v>
      </c>
      <c r="L108" s="49">
        <f t="shared" si="7"/>
        <v>0</v>
      </c>
      <c r="M108" s="47">
        <f t="shared" si="8"/>
        <v>0</v>
      </c>
      <c r="N108" s="47">
        <f t="shared" si="9"/>
        <v>0</v>
      </c>
      <c r="O108" s="47">
        <f t="shared" si="10"/>
        <v>0</v>
      </c>
      <c r="P108" s="48">
        <f t="shared" si="11"/>
        <v>0</v>
      </c>
    </row>
    <row r="109" spans="1:16" x14ac:dyDescent="0.2">
      <c r="A109" s="37">
        <v>13</v>
      </c>
      <c r="B109" s="38"/>
      <c r="C109" s="98" t="s">
        <v>86</v>
      </c>
      <c r="D109" s="24" t="s">
        <v>82</v>
      </c>
      <c r="E109" s="105">
        <v>1</v>
      </c>
      <c r="F109" s="66"/>
      <c r="G109" s="63"/>
      <c r="H109" s="47">
        <f>ROUND(F109*G109,2)</f>
        <v>0</v>
      </c>
      <c r="I109" s="63"/>
      <c r="J109" s="63"/>
      <c r="K109" s="48">
        <f t="shared" si="6"/>
        <v>0</v>
      </c>
      <c r="L109" s="49">
        <f t="shared" si="7"/>
        <v>0</v>
      </c>
      <c r="M109" s="47">
        <f t="shared" si="8"/>
        <v>0</v>
      </c>
      <c r="N109" s="47">
        <f t="shared" si="9"/>
        <v>0</v>
      </c>
      <c r="O109" s="47">
        <f t="shared" si="10"/>
        <v>0</v>
      </c>
      <c r="P109" s="48">
        <f t="shared" si="11"/>
        <v>0</v>
      </c>
    </row>
    <row r="110" spans="1:16" ht="22.5" x14ac:dyDescent="0.2">
      <c r="A110" s="37">
        <v>14</v>
      </c>
      <c r="B110" s="38"/>
      <c r="C110" s="95" t="s">
        <v>227</v>
      </c>
      <c r="D110" s="24" t="s">
        <v>70</v>
      </c>
      <c r="E110" s="105">
        <f>E107</f>
        <v>50.6</v>
      </c>
      <c r="F110" s="66"/>
      <c r="G110" s="63"/>
      <c r="H110" s="47">
        <f>ROUND(F110*G110,2)</f>
        <v>0</v>
      </c>
      <c r="I110" s="63"/>
      <c r="J110" s="63"/>
      <c r="K110" s="48">
        <f t="shared" si="6"/>
        <v>0</v>
      </c>
      <c r="L110" s="49">
        <f t="shared" si="7"/>
        <v>0</v>
      </c>
      <c r="M110" s="47">
        <f t="shared" si="8"/>
        <v>0</v>
      </c>
      <c r="N110" s="47">
        <f t="shared" si="9"/>
        <v>0</v>
      </c>
      <c r="O110" s="47">
        <f t="shared" si="10"/>
        <v>0</v>
      </c>
      <c r="P110" s="48">
        <f t="shared" si="11"/>
        <v>0</v>
      </c>
    </row>
    <row r="111" spans="1:16" ht="22.5" x14ac:dyDescent="0.2">
      <c r="A111" s="37">
        <v>15</v>
      </c>
      <c r="B111" s="38"/>
      <c r="C111" s="98" t="s">
        <v>149</v>
      </c>
      <c r="D111" s="24" t="s">
        <v>89</v>
      </c>
      <c r="E111" s="105">
        <f>E110*0.45*1.2</f>
        <v>27.32</v>
      </c>
      <c r="F111" s="66"/>
      <c r="G111" s="63"/>
      <c r="H111" s="47">
        <f>ROUND(F111*G111,2)</f>
        <v>0</v>
      </c>
      <c r="I111" s="63"/>
      <c r="J111" s="63"/>
      <c r="K111" s="48">
        <f t="shared" si="6"/>
        <v>0</v>
      </c>
      <c r="L111" s="49">
        <f t="shared" si="7"/>
        <v>0</v>
      </c>
      <c r="M111" s="47">
        <f t="shared" si="8"/>
        <v>0</v>
      </c>
      <c r="N111" s="47">
        <f t="shared" si="9"/>
        <v>0</v>
      </c>
      <c r="O111" s="47">
        <f t="shared" si="10"/>
        <v>0</v>
      </c>
      <c r="P111" s="48">
        <f t="shared" si="11"/>
        <v>0</v>
      </c>
    </row>
    <row r="112" spans="1:16" x14ac:dyDescent="0.2">
      <c r="A112" s="37">
        <v>16</v>
      </c>
      <c r="B112" s="38"/>
      <c r="C112" s="98" t="s">
        <v>86</v>
      </c>
      <c r="D112" s="24" t="s">
        <v>82</v>
      </c>
      <c r="E112" s="105">
        <v>1</v>
      </c>
      <c r="F112" s="66"/>
      <c r="G112" s="63"/>
      <c r="H112" s="47">
        <f>ROUND(F112*G112,2)</f>
        <v>0</v>
      </c>
      <c r="I112" s="63"/>
      <c r="J112" s="63"/>
      <c r="K112" s="48">
        <f t="shared" si="6"/>
        <v>0</v>
      </c>
      <c r="L112" s="49">
        <f t="shared" si="7"/>
        <v>0</v>
      </c>
      <c r="M112" s="47">
        <f t="shared" si="8"/>
        <v>0</v>
      </c>
      <c r="N112" s="47">
        <f t="shared" si="9"/>
        <v>0</v>
      </c>
      <c r="O112" s="47">
        <f t="shared" si="10"/>
        <v>0</v>
      </c>
      <c r="P112" s="48">
        <f t="shared" si="11"/>
        <v>0</v>
      </c>
    </row>
    <row r="113" spans="1:16" x14ac:dyDescent="0.2">
      <c r="A113" s="96">
        <v>7</v>
      </c>
      <c r="B113" s="100"/>
      <c r="C113" s="97" t="s">
        <v>228</v>
      </c>
      <c r="D113" s="24"/>
      <c r="E113" s="105"/>
      <c r="F113" s="66"/>
      <c r="G113" s="63"/>
      <c r="H113" s="47">
        <f>ROUND(F113*G113,2)</f>
        <v>0</v>
      </c>
      <c r="I113" s="63"/>
      <c r="J113" s="63"/>
      <c r="K113" s="48">
        <f t="shared" si="6"/>
        <v>0</v>
      </c>
      <c r="L113" s="49">
        <f t="shared" si="7"/>
        <v>0</v>
      </c>
      <c r="M113" s="47">
        <f t="shared" si="8"/>
        <v>0</v>
      </c>
      <c r="N113" s="47">
        <f t="shared" si="9"/>
        <v>0</v>
      </c>
      <c r="O113" s="47">
        <f t="shared" si="10"/>
        <v>0</v>
      </c>
      <c r="P113" s="48">
        <f t="shared" si="11"/>
        <v>0</v>
      </c>
    </row>
    <row r="114" spans="1:16" ht="22.5" x14ac:dyDescent="0.2">
      <c r="A114" s="37">
        <v>1</v>
      </c>
      <c r="B114" s="38"/>
      <c r="C114" s="95" t="s">
        <v>109</v>
      </c>
      <c r="D114" s="24" t="s">
        <v>72</v>
      </c>
      <c r="E114" s="105">
        <v>72.34</v>
      </c>
      <c r="F114" s="66"/>
      <c r="G114" s="63"/>
      <c r="H114" s="47">
        <f>ROUND(F114*G114,2)</f>
        <v>0</v>
      </c>
      <c r="I114" s="63"/>
      <c r="J114" s="63"/>
      <c r="K114" s="48">
        <f t="shared" si="6"/>
        <v>0</v>
      </c>
      <c r="L114" s="49">
        <f t="shared" si="7"/>
        <v>0</v>
      </c>
      <c r="M114" s="47">
        <f t="shared" si="8"/>
        <v>0</v>
      </c>
      <c r="N114" s="47">
        <f t="shared" si="9"/>
        <v>0</v>
      </c>
      <c r="O114" s="47">
        <f t="shared" si="10"/>
        <v>0</v>
      </c>
      <c r="P114" s="48">
        <f t="shared" si="11"/>
        <v>0</v>
      </c>
    </row>
    <row r="115" spans="1:16" ht="22.5" x14ac:dyDescent="0.2">
      <c r="A115" s="37">
        <v>2</v>
      </c>
      <c r="B115" s="38"/>
      <c r="C115" s="98" t="s">
        <v>110</v>
      </c>
      <c r="D115" s="24" t="s">
        <v>72</v>
      </c>
      <c r="E115" s="105">
        <f>E114*1.2</f>
        <v>86.81</v>
      </c>
      <c r="F115" s="66"/>
      <c r="G115" s="63"/>
      <c r="H115" s="47">
        <f>ROUND(F115*G115,2)</f>
        <v>0</v>
      </c>
      <c r="I115" s="63"/>
      <c r="J115" s="63"/>
      <c r="K115" s="48">
        <f t="shared" si="6"/>
        <v>0</v>
      </c>
      <c r="L115" s="49">
        <f t="shared" si="7"/>
        <v>0</v>
      </c>
      <c r="M115" s="47">
        <f t="shared" si="8"/>
        <v>0</v>
      </c>
      <c r="N115" s="47">
        <f t="shared" si="9"/>
        <v>0</v>
      </c>
      <c r="O115" s="47">
        <f t="shared" si="10"/>
        <v>0</v>
      </c>
      <c r="P115" s="48">
        <f t="shared" si="11"/>
        <v>0</v>
      </c>
    </row>
    <row r="116" spans="1:16" ht="22.5" x14ac:dyDescent="0.2">
      <c r="A116" s="37">
        <v>3</v>
      </c>
      <c r="B116" s="38"/>
      <c r="C116" s="95" t="s">
        <v>111</v>
      </c>
      <c r="D116" s="24" t="s">
        <v>72</v>
      </c>
      <c r="E116" s="105">
        <v>13.51</v>
      </c>
      <c r="F116" s="66"/>
      <c r="G116" s="63"/>
      <c r="H116" s="47">
        <f>ROUND(F116*G116,2)</f>
        <v>0</v>
      </c>
      <c r="I116" s="63"/>
      <c r="J116" s="63"/>
      <c r="K116" s="48">
        <f t="shared" si="6"/>
        <v>0</v>
      </c>
      <c r="L116" s="49">
        <f t="shared" si="7"/>
        <v>0</v>
      </c>
      <c r="M116" s="47">
        <f t="shared" si="8"/>
        <v>0</v>
      </c>
      <c r="N116" s="47">
        <f t="shared" si="9"/>
        <v>0</v>
      </c>
      <c r="O116" s="47">
        <f t="shared" si="10"/>
        <v>0</v>
      </c>
      <c r="P116" s="48">
        <f t="shared" si="11"/>
        <v>0</v>
      </c>
    </row>
    <row r="117" spans="1:16" ht="22.5" x14ac:dyDescent="0.2">
      <c r="A117" s="37">
        <v>4</v>
      </c>
      <c r="B117" s="38"/>
      <c r="C117" s="98" t="s">
        <v>112</v>
      </c>
      <c r="D117" s="24" t="s">
        <v>72</v>
      </c>
      <c r="E117" s="105">
        <f>E116*1.2</f>
        <v>16.21</v>
      </c>
      <c r="F117" s="66"/>
      <c r="G117" s="63"/>
      <c r="H117" s="47">
        <f>ROUND(F117*G117,2)</f>
        <v>0</v>
      </c>
      <c r="I117" s="63"/>
      <c r="J117" s="63"/>
      <c r="K117" s="48">
        <f t="shared" si="6"/>
        <v>0</v>
      </c>
      <c r="L117" s="49">
        <f t="shared" si="7"/>
        <v>0</v>
      </c>
      <c r="M117" s="47">
        <f t="shared" si="8"/>
        <v>0</v>
      </c>
      <c r="N117" s="47">
        <f t="shared" si="9"/>
        <v>0</v>
      </c>
      <c r="O117" s="47">
        <f t="shared" si="10"/>
        <v>0</v>
      </c>
      <c r="P117" s="48">
        <f t="shared" si="11"/>
        <v>0</v>
      </c>
    </row>
    <row r="118" spans="1:16" ht="33.75" x14ac:dyDescent="0.2">
      <c r="A118" s="37">
        <v>5</v>
      </c>
      <c r="B118" s="38"/>
      <c r="C118" s="95" t="s">
        <v>113</v>
      </c>
      <c r="D118" s="24" t="s">
        <v>72</v>
      </c>
      <c r="E118" s="105">
        <v>1.27</v>
      </c>
      <c r="F118" s="66"/>
      <c r="G118" s="63"/>
      <c r="H118" s="47">
        <f>ROUND(F118*G118,2)</f>
        <v>0</v>
      </c>
      <c r="I118" s="63"/>
      <c r="J118" s="63"/>
      <c r="K118" s="48">
        <f t="shared" si="6"/>
        <v>0</v>
      </c>
      <c r="L118" s="49">
        <f t="shared" si="7"/>
        <v>0</v>
      </c>
      <c r="M118" s="47">
        <f t="shared" si="8"/>
        <v>0</v>
      </c>
      <c r="N118" s="47">
        <f t="shared" si="9"/>
        <v>0</v>
      </c>
      <c r="O118" s="47">
        <f t="shared" si="10"/>
        <v>0</v>
      </c>
      <c r="P118" s="48">
        <f t="shared" si="11"/>
        <v>0</v>
      </c>
    </row>
    <row r="119" spans="1:16" ht="22.5" x14ac:dyDescent="0.2">
      <c r="A119" s="37">
        <v>6</v>
      </c>
      <c r="B119" s="38"/>
      <c r="C119" s="98" t="s">
        <v>114</v>
      </c>
      <c r="D119" s="24" t="s">
        <v>72</v>
      </c>
      <c r="E119" s="105">
        <f>E118*1.2</f>
        <v>1.52</v>
      </c>
      <c r="F119" s="66"/>
      <c r="G119" s="63"/>
      <c r="H119" s="47">
        <f>ROUND(F119*G119,2)</f>
        <v>0</v>
      </c>
      <c r="I119" s="63"/>
      <c r="J119" s="63"/>
      <c r="K119" s="48">
        <f t="shared" si="6"/>
        <v>0</v>
      </c>
      <c r="L119" s="49">
        <f t="shared" si="7"/>
        <v>0</v>
      </c>
      <c r="M119" s="47">
        <f t="shared" si="8"/>
        <v>0</v>
      </c>
      <c r="N119" s="47">
        <f t="shared" si="9"/>
        <v>0</v>
      </c>
      <c r="O119" s="47">
        <f t="shared" si="10"/>
        <v>0</v>
      </c>
      <c r="P119" s="48">
        <f t="shared" si="11"/>
        <v>0</v>
      </c>
    </row>
    <row r="120" spans="1:16" x14ac:dyDescent="0.2">
      <c r="A120" s="37">
        <v>7</v>
      </c>
      <c r="B120" s="38"/>
      <c r="C120" s="95" t="s">
        <v>115</v>
      </c>
      <c r="D120" s="24" t="s">
        <v>70</v>
      </c>
      <c r="E120" s="105">
        <v>26.5</v>
      </c>
      <c r="F120" s="66"/>
      <c r="G120" s="63"/>
      <c r="H120" s="47">
        <f>ROUND(F120*G120,2)</f>
        <v>0</v>
      </c>
      <c r="I120" s="63"/>
      <c r="J120" s="63"/>
      <c r="K120" s="48">
        <f t="shared" si="6"/>
        <v>0</v>
      </c>
      <c r="L120" s="49">
        <f t="shared" si="7"/>
        <v>0</v>
      </c>
      <c r="M120" s="47">
        <f t="shared" si="8"/>
        <v>0</v>
      </c>
      <c r="N120" s="47">
        <f t="shared" si="9"/>
        <v>0</v>
      </c>
      <c r="O120" s="47">
        <f t="shared" si="10"/>
        <v>0</v>
      </c>
      <c r="P120" s="48">
        <f t="shared" si="11"/>
        <v>0</v>
      </c>
    </row>
    <row r="121" spans="1:16" x14ac:dyDescent="0.2">
      <c r="A121" s="37">
        <v>8</v>
      </c>
      <c r="B121" s="38"/>
      <c r="C121" s="98" t="s">
        <v>116</v>
      </c>
      <c r="D121" s="24" t="s">
        <v>70</v>
      </c>
      <c r="E121" s="105">
        <f>E120*1.1</f>
        <v>29.15</v>
      </c>
      <c r="F121" s="66"/>
      <c r="G121" s="63"/>
      <c r="H121" s="47">
        <f>ROUND(F121*G121,2)</f>
        <v>0</v>
      </c>
      <c r="I121" s="63"/>
      <c r="J121" s="63"/>
      <c r="K121" s="48">
        <f t="shared" si="6"/>
        <v>0</v>
      </c>
      <c r="L121" s="49">
        <f t="shared" si="7"/>
        <v>0</v>
      </c>
      <c r="M121" s="47">
        <f t="shared" si="8"/>
        <v>0</v>
      </c>
      <c r="N121" s="47">
        <f t="shared" si="9"/>
        <v>0</v>
      </c>
      <c r="O121" s="47">
        <f t="shared" si="10"/>
        <v>0</v>
      </c>
      <c r="P121" s="48">
        <f t="shared" si="11"/>
        <v>0</v>
      </c>
    </row>
    <row r="122" spans="1:16" ht="22.5" x14ac:dyDescent="0.2">
      <c r="A122" s="37">
        <v>9</v>
      </c>
      <c r="B122" s="38"/>
      <c r="C122" s="95" t="s">
        <v>117</v>
      </c>
      <c r="D122" s="24" t="s">
        <v>103</v>
      </c>
      <c r="E122" s="105">
        <v>53</v>
      </c>
      <c r="F122" s="66"/>
      <c r="G122" s="63"/>
      <c r="H122" s="47">
        <f>ROUND(F122*G122,2)</f>
        <v>0</v>
      </c>
      <c r="I122" s="63"/>
      <c r="J122" s="63"/>
      <c r="K122" s="48">
        <f t="shared" si="6"/>
        <v>0</v>
      </c>
      <c r="L122" s="49">
        <f t="shared" si="7"/>
        <v>0</v>
      </c>
      <c r="M122" s="47">
        <f t="shared" si="8"/>
        <v>0</v>
      </c>
      <c r="N122" s="47">
        <f t="shared" si="9"/>
        <v>0</v>
      </c>
      <c r="O122" s="47">
        <f t="shared" si="10"/>
        <v>0</v>
      </c>
      <c r="P122" s="48">
        <f t="shared" si="11"/>
        <v>0</v>
      </c>
    </row>
    <row r="123" spans="1:16" x14ac:dyDescent="0.2">
      <c r="A123" s="37">
        <v>10</v>
      </c>
      <c r="B123" s="38"/>
      <c r="C123" s="98" t="s">
        <v>118</v>
      </c>
      <c r="D123" s="24" t="s">
        <v>72</v>
      </c>
      <c r="E123" s="105">
        <f>E122*0.04</f>
        <v>2.12</v>
      </c>
      <c r="F123" s="66"/>
      <c r="G123" s="63"/>
      <c r="H123" s="47">
        <f>ROUND(F123*G123,2)</f>
        <v>0</v>
      </c>
      <c r="I123" s="63"/>
      <c r="J123" s="63"/>
      <c r="K123" s="48">
        <f t="shared" si="6"/>
        <v>0</v>
      </c>
      <c r="L123" s="49">
        <f t="shared" si="7"/>
        <v>0</v>
      </c>
      <c r="M123" s="47">
        <f t="shared" si="8"/>
        <v>0</v>
      </c>
      <c r="N123" s="47">
        <f t="shared" si="9"/>
        <v>0</v>
      </c>
      <c r="O123" s="47">
        <f t="shared" si="10"/>
        <v>0</v>
      </c>
      <c r="P123" s="48">
        <f t="shared" si="11"/>
        <v>0</v>
      </c>
    </row>
    <row r="124" spans="1:16" x14ac:dyDescent="0.2">
      <c r="A124" s="37">
        <v>11</v>
      </c>
      <c r="B124" s="38"/>
      <c r="C124" s="98" t="s">
        <v>119</v>
      </c>
      <c r="D124" s="24" t="s">
        <v>103</v>
      </c>
      <c r="E124" s="105">
        <f>E122*1.1</f>
        <v>58.3</v>
      </c>
      <c r="F124" s="66"/>
      <c r="G124" s="63"/>
      <c r="H124" s="47">
        <f>ROUND(F124*G124,2)</f>
        <v>0</v>
      </c>
      <c r="I124" s="63"/>
      <c r="J124" s="63"/>
      <c r="K124" s="48">
        <f t="shared" si="6"/>
        <v>0</v>
      </c>
      <c r="L124" s="49">
        <f t="shared" si="7"/>
        <v>0</v>
      </c>
      <c r="M124" s="47">
        <f t="shared" si="8"/>
        <v>0</v>
      </c>
      <c r="N124" s="47">
        <f t="shared" si="9"/>
        <v>0</v>
      </c>
      <c r="O124" s="47">
        <f t="shared" si="10"/>
        <v>0</v>
      </c>
      <c r="P124" s="48">
        <f t="shared" si="11"/>
        <v>0</v>
      </c>
    </row>
    <row r="125" spans="1:16" x14ac:dyDescent="0.2">
      <c r="A125" s="96">
        <v>8</v>
      </c>
      <c r="B125" s="100"/>
      <c r="C125" s="97" t="s">
        <v>167</v>
      </c>
      <c r="D125" s="24"/>
      <c r="E125" s="105"/>
      <c r="F125" s="66"/>
      <c r="G125" s="63"/>
      <c r="H125" s="47">
        <f>ROUND(F125*G125,2)</f>
        <v>0</v>
      </c>
      <c r="I125" s="63"/>
      <c r="J125" s="63"/>
      <c r="K125" s="48">
        <f t="shared" si="6"/>
        <v>0</v>
      </c>
      <c r="L125" s="49">
        <f t="shared" si="7"/>
        <v>0</v>
      </c>
      <c r="M125" s="47">
        <f t="shared" si="8"/>
        <v>0</v>
      </c>
      <c r="N125" s="47">
        <f t="shared" si="9"/>
        <v>0</v>
      </c>
      <c r="O125" s="47">
        <f t="shared" si="10"/>
        <v>0</v>
      </c>
      <c r="P125" s="48">
        <f t="shared" si="11"/>
        <v>0</v>
      </c>
    </row>
    <row r="126" spans="1:16" ht="33.75" x14ac:dyDescent="0.2">
      <c r="A126" s="37">
        <v>1</v>
      </c>
      <c r="B126" s="38"/>
      <c r="C126" s="95" t="s">
        <v>229</v>
      </c>
      <c r="D126" s="24" t="s">
        <v>127</v>
      </c>
      <c r="E126" s="105">
        <v>4</v>
      </c>
      <c r="F126" s="66"/>
      <c r="G126" s="63"/>
      <c r="H126" s="47">
        <f>ROUND(F126*G126,2)</f>
        <v>0</v>
      </c>
      <c r="I126" s="63"/>
      <c r="J126" s="63"/>
      <c r="K126" s="48">
        <f t="shared" si="6"/>
        <v>0</v>
      </c>
      <c r="L126" s="49">
        <f t="shared" si="7"/>
        <v>0</v>
      </c>
      <c r="M126" s="47">
        <f t="shared" si="8"/>
        <v>0</v>
      </c>
      <c r="N126" s="47">
        <f t="shared" si="9"/>
        <v>0</v>
      </c>
      <c r="O126" s="47">
        <f t="shared" si="10"/>
        <v>0</v>
      </c>
      <c r="P126" s="48">
        <f t="shared" si="11"/>
        <v>0</v>
      </c>
    </row>
    <row r="127" spans="1:16" ht="22.5" x14ac:dyDescent="0.2">
      <c r="A127" s="37">
        <v>2</v>
      </c>
      <c r="B127" s="38"/>
      <c r="C127" s="95" t="s">
        <v>230</v>
      </c>
      <c r="D127" s="24" t="s">
        <v>70</v>
      </c>
      <c r="E127" s="105">
        <v>3.4</v>
      </c>
      <c r="F127" s="66"/>
      <c r="G127" s="63"/>
      <c r="H127" s="47">
        <f>ROUND(F127*G127,2)</f>
        <v>0</v>
      </c>
      <c r="I127" s="63"/>
      <c r="J127" s="63"/>
      <c r="K127" s="48">
        <f t="shared" si="6"/>
        <v>0</v>
      </c>
      <c r="L127" s="49">
        <f t="shared" si="7"/>
        <v>0</v>
      </c>
      <c r="M127" s="47">
        <f t="shared" si="8"/>
        <v>0</v>
      </c>
      <c r="N127" s="47">
        <f t="shared" si="9"/>
        <v>0</v>
      </c>
      <c r="O127" s="47">
        <f t="shared" si="10"/>
        <v>0</v>
      </c>
      <c r="P127" s="48">
        <f t="shared" si="11"/>
        <v>0</v>
      </c>
    </row>
    <row r="128" spans="1:16" x14ac:dyDescent="0.2">
      <c r="A128" s="37">
        <v>3</v>
      </c>
      <c r="B128" s="38"/>
      <c r="C128" s="95" t="s">
        <v>231</v>
      </c>
      <c r="D128" s="24" t="s">
        <v>103</v>
      </c>
      <c r="E128" s="105">
        <v>136.1</v>
      </c>
      <c r="F128" s="66"/>
      <c r="G128" s="63"/>
      <c r="H128" s="47">
        <f>ROUND(F128*G128,2)</f>
        <v>0</v>
      </c>
      <c r="I128" s="63"/>
      <c r="J128" s="63"/>
      <c r="K128" s="48">
        <f t="shared" si="6"/>
        <v>0</v>
      </c>
      <c r="L128" s="49">
        <f t="shared" si="7"/>
        <v>0</v>
      </c>
      <c r="M128" s="47">
        <f t="shared" si="8"/>
        <v>0</v>
      </c>
      <c r="N128" s="47">
        <f t="shared" si="9"/>
        <v>0</v>
      </c>
      <c r="O128" s="47">
        <f t="shared" si="10"/>
        <v>0</v>
      </c>
      <c r="P128" s="48">
        <f t="shared" si="11"/>
        <v>0</v>
      </c>
    </row>
    <row r="129" spans="1:16" x14ac:dyDescent="0.2">
      <c r="A129" s="37">
        <v>4</v>
      </c>
      <c r="B129" s="38"/>
      <c r="C129" s="98" t="s">
        <v>104</v>
      </c>
      <c r="D129" s="24" t="s">
        <v>103</v>
      </c>
      <c r="E129" s="105">
        <f>E128*1.15</f>
        <v>156.52000000000001</v>
      </c>
      <c r="F129" s="66"/>
      <c r="G129" s="63"/>
      <c r="H129" s="47">
        <f>ROUND(F129*G129,2)</f>
        <v>0</v>
      </c>
      <c r="I129" s="63"/>
      <c r="J129" s="63"/>
      <c r="K129" s="48">
        <f t="shared" si="6"/>
        <v>0</v>
      </c>
      <c r="L129" s="49">
        <f t="shared" si="7"/>
        <v>0</v>
      </c>
      <c r="M129" s="47">
        <f t="shared" si="8"/>
        <v>0</v>
      </c>
      <c r="N129" s="47">
        <f t="shared" si="9"/>
        <v>0</v>
      </c>
      <c r="O129" s="47">
        <f t="shared" si="10"/>
        <v>0</v>
      </c>
      <c r="P129" s="48">
        <f t="shared" si="11"/>
        <v>0</v>
      </c>
    </row>
    <row r="130" spans="1:16" x14ac:dyDescent="0.2">
      <c r="A130" s="37">
        <v>5</v>
      </c>
      <c r="B130" s="38"/>
      <c r="C130" s="98" t="s">
        <v>93</v>
      </c>
      <c r="D130" s="24" t="s">
        <v>107</v>
      </c>
      <c r="E130" s="105">
        <v>1</v>
      </c>
      <c r="F130" s="66"/>
      <c r="G130" s="63"/>
      <c r="H130" s="47">
        <f>ROUND(F130*G130,2)</f>
        <v>0</v>
      </c>
      <c r="I130" s="63"/>
      <c r="J130" s="63"/>
      <c r="K130" s="48">
        <f t="shared" si="6"/>
        <v>0</v>
      </c>
      <c r="L130" s="49">
        <f t="shared" si="7"/>
        <v>0</v>
      </c>
      <c r="M130" s="47">
        <f t="shared" si="8"/>
        <v>0</v>
      </c>
      <c r="N130" s="47">
        <f t="shared" si="9"/>
        <v>0</v>
      </c>
      <c r="O130" s="47">
        <f t="shared" si="10"/>
        <v>0</v>
      </c>
      <c r="P130" s="48">
        <f t="shared" si="11"/>
        <v>0</v>
      </c>
    </row>
    <row r="131" spans="1:16" ht="23.25" thickBot="1" x14ac:dyDescent="0.25">
      <c r="A131" s="37">
        <v>6</v>
      </c>
      <c r="B131" s="38"/>
      <c r="C131" s="95" t="s">
        <v>232</v>
      </c>
      <c r="D131" s="24" t="s">
        <v>107</v>
      </c>
      <c r="E131" s="105">
        <v>1</v>
      </c>
      <c r="F131" s="66"/>
      <c r="G131" s="63"/>
      <c r="H131" s="47">
        <f>ROUND(F131*G131,2)</f>
        <v>0</v>
      </c>
      <c r="I131" s="63"/>
      <c r="J131" s="63"/>
      <c r="K131" s="48">
        <f t="shared" si="6"/>
        <v>0</v>
      </c>
      <c r="L131" s="49">
        <f t="shared" si="7"/>
        <v>0</v>
      </c>
      <c r="M131" s="47">
        <f t="shared" si="8"/>
        <v>0</v>
      </c>
      <c r="N131" s="47">
        <f t="shared" si="9"/>
        <v>0</v>
      </c>
      <c r="O131" s="47">
        <f t="shared" si="10"/>
        <v>0</v>
      </c>
      <c r="P131" s="48">
        <f t="shared" si="11"/>
        <v>0</v>
      </c>
    </row>
    <row r="132" spans="1:16" ht="12" thickBot="1" x14ac:dyDescent="0.25">
      <c r="A132" s="169" t="s">
        <v>120</v>
      </c>
      <c r="B132" s="170"/>
      <c r="C132" s="170"/>
      <c r="D132" s="170"/>
      <c r="E132" s="170"/>
      <c r="F132" s="170"/>
      <c r="G132" s="170"/>
      <c r="H132" s="170"/>
      <c r="I132" s="170"/>
      <c r="J132" s="170"/>
      <c r="K132" s="171"/>
      <c r="L132" s="67">
        <f>SUM(L14:L131)</f>
        <v>0</v>
      </c>
      <c r="M132" s="68">
        <f>SUM(M14:M131)</f>
        <v>0</v>
      </c>
      <c r="N132" s="68">
        <f>SUM(N14:N131)</f>
        <v>0</v>
      </c>
      <c r="O132" s="68">
        <f>SUM(O14:O131)</f>
        <v>0</v>
      </c>
      <c r="P132" s="69">
        <f>SUM(P14:P131)</f>
        <v>0</v>
      </c>
    </row>
    <row r="133" spans="1:16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 x14ac:dyDescent="0.2">
      <c r="A135" s="1" t="s">
        <v>14</v>
      </c>
      <c r="B135" s="17"/>
      <c r="C135" s="168">
        <f>'Kops a'!C33:H33</f>
        <v>0</v>
      </c>
      <c r="D135" s="168"/>
      <c r="E135" s="168"/>
      <c r="F135" s="168"/>
      <c r="G135" s="168"/>
      <c r="H135" s="168"/>
      <c r="I135" s="17"/>
      <c r="J135" s="17"/>
      <c r="K135" s="17"/>
      <c r="L135" s="17"/>
      <c r="M135" s="17"/>
      <c r="N135" s="17"/>
      <c r="O135" s="17"/>
      <c r="P135" s="17"/>
    </row>
    <row r="136" spans="1:16" x14ac:dyDescent="0.2">
      <c r="A136" s="17"/>
      <c r="B136" s="17"/>
      <c r="C136" s="111" t="s">
        <v>15</v>
      </c>
      <c r="D136" s="111"/>
      <c r="E136" s="111"/>
      <c r="F136" s="111"/>
      <c r="G136" s="111"/>
      <c r="H136" s="111"/>
      <c r="I136" s="17"/>
      <c r="J136" s="17"/>
      <c r="K136" s="17"/>
      <c r="L136" s="17"/>
      <c r="M136" s="17"/>
      <c r="N136" s="17"/>
      <c r="O136" s="17"/>
      <c r="P136" s="17"/>
    </row>
    <row r="137" spans="1:16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 x14ac:dyDescent="0.2">
      <c r="A138" s="85" t="str">
        <f>'Kops a'!A36</f>
        <v>Tāme sastādīta</v>
      </c>
      <c r="B138" s="86"/>
      <c r="C138" s="86"/>
      <c r="D138" s="86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 x14ac:dyDescent="0.2">
      <c r="A140" s="1" t="s">
        <v>37</v>
      </c>
      <c r="B140" s="17"/>
      <c r="C140" s="168">
        <f>'Kops a'!C38:H38</f>
        <v>0</v>
      </c>
      <c r="D140" s="168"/>
      <c r="E140" s="168"/>
      <c r="F140" s="168"/>
      <c r="G140" s="168"/>
      <c r="H140" s="168"/>
      <c r="I140" s="17"/>
      <c r="J140" s="17"/>
      <c r="K140" s="17"/>
      <c r="L140" s="17"/>
      <c r="M140" s="17"/>
      <c r="N140" s="17"/>
      <c r="O140" s="17"/>
      <c r="P140" s="17"/>
    </row>
    <row r="141" spans="1:16" x14ac:dyDescent="0.2">
      <c r="A141" s="17"/>
      <c r="B141" s="17"/>
      <c r="C141" s="111" t="s">
        <v>15</v>
      </c>
      <c r="D141" s="111"/>
      <c r="E141" s="111"/>
      <c r="F141" s="111"/>
      <c r="G141" s="111"/>
      <c r="H141" s="111"/>
      <c r="I141" s="17"/>
      <c r="J141" s="17"/>
      <c r="K141" s="17"/>
      <c r="L141" s="17"/>
      <c r="M141" s="17"/>
      <c r="N141" s="17"/>
      <c r="O141" s="17"/>
      <c r="P141" s="17"/>
    </row>
    <row r="142" spans="1:16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x14ac:dyDescent="0.2">
      <c r="A143" s="85" t="s">
        <v>54</v>
      </c>
      <c r="B143" s="86"/>
      <c r="C143" s="90">
        <f>'Kops a'!C41</f>
        <v>0</v>
      </c>
      <c r="D143" s="50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</sheetData>
  <mergeCells count="22">
    <mergeCell ref="C141:H141"/>
    <mergeCell ref="C4:I4"/>
    <mergeCell ref="F12:K12"/>
    <mergeCell ref="J9:M9"/>
    <mergeCell ref="D8:L8"/>
    <mergeCell ref="A132:K132"/>
    <mergeCell ref="C135:H135"/>
    <mergeCell ref="C136:H136"/>
    <mergeCell ref="C140:H140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4 A14:G14 A15:E131">
    <cfRule type="cellIs" dxfId="126" priority="34" operator="equal">
      <formula>0</formula>
    </cfRule>
  </conditionalFormatting>
  <conditionalFormatting sqref="N9:O9 K14:P14 H14">
    <cfRule type="cellIs" dxfId="125" priority="33" operator="equal">
      <formula>0</formula>
    </cfRule>
  </conditionalFormatting>
  <conditionalFormatting sqref="C2:I2">
    <cfRule type="cellIs" dxfId="124" priority="30" operator="equal">
      <formula>0</formula>
    </cfRule>
  </conditionalFormatting>
  <conditionalFormatting sqref="O10">
    <cfRule type="cellIs" dxfId="123" priority="29" operator="equal">
      <formula>"20__. gada __. _________"</formula>
    </cfRule>
  </conditionalFormatting>
  <conditionalFormatting sqref="A132:K132">
    <cfRule type="containsText" dxfId="122" priority="28" operator="containsText" text="Tiešās izmaksas kopā, t. sk. darba devēja sociālais nodoklis __.__% ">
      <formula>NOT(ISERROR(SEARCH("Tiešās izmaksas kopā, t. sk. darba devēja sociālais nodoklis __.__% ",A132)))</formula>
    </cfRule>
  </conditionalFormatting>
  <conditionalFormatting sqref="L132:P132">
    <cfRule type="cellIs" dxfId="121" priority="23" operator="equal">
      <formula>0</formula>
    </cfRule>
  </conditionalFormatting>
  <conditionalFormatting sqref="C4:I4">
    <cfRule type="cellIs" dxfId="120" priority="22" operator="equal">
      <formula>0</formula>
    </cfRule>
  </conditionalFormatting>
  <conditionalFormatting sqref="D5:L8">
    <cfRule type="cellIs" dxfId="119" priority="19" operator="equal">
      <formula>0</formula>
    </cfRule>
  </conditionalFormatting>
  <conditionalFormatting sqref="C140:H140">
    <cfRule type="cellIs" dxfId="118" priority="12" operator="equal">
      <formula>0</formula>
    </cfRule>
  </conditionalFormatting>
  <conditionalFormatting sqref="C135:H135">
    <cfRule type="cellIs" dxfId="117" priority="11" operator="equal">
      <formula>0</formula>
    </cfRule>
  </conditionalFormatting>
  <conditionalFormatting sqref="P10">
    <cfRule type="cellIs" dxfId="116" priority="15" operator="equal">
      <formula>"20__. gada __. _________"</formula>
    </cfRule>
  </conditionalFormatting>
  <conditionalFormatting sqref="C140:H140 C143 C135:H135">
    <cfRule type="cellIs" dxfId="115" priority="10" operator="equal">
      <formula>0</formula>
    </cfRule>
  </conditionalFormatting>
  <conditionalFormatting sqref="D1">
    <cfRule type="cellIs" dxfId="114" priority="9" operator="equal">
      <formula>0</formula>
    </cfRule>
  </conditionalFormatting>
  <conditionalFormatting sqref="A9">
    <cfRule type="containsText" dxfId="113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5:G131 I15:J131">
    <cfRule type="cellIs" dxfId="16" priority="2" operator="equal">
      <formula>0</formula>
    </cfRule>
  </conditionalFormatting>
  <conditionalFormatting sqref="K15:P131 H15:H131">
    <cfRule type="cellIs" dxfId="15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D422C369-7259-49E7-A89B-9D562DEE2E41}">
            <xm:f>NOT(ISERROR(SEARCH("Tāme sastādīta ____. gada ___. ______________",A138)))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A138</xm:sqref>
        </x14:conditionalFormatting>
        <x14:conditionalFormatting xmlns:xm="http://schemas.microsoft.com/office/excel/2006/main">
          <x14:cfRule type="containsText" priority="13" operator="containsText" id="{D859E3E6-089F-4F16-889A-98EF63E5F3AC}">
            <xm:f>NOT(ISERROR(SEARCH("Sertifikāta Nr. _________________________________",A143)))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38"/>
  <sheetViews>
    <sheetView topLeftCell="A2" zoomScaleNormal="100" workbookViewId="0">
      <selection activeCell="A6" sqref="A6:XFD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f>'Kops a'!A18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52" t="s">
        <v>62</v>
      </c>
      <c r="D2" s="152"/>
      <c r="E2" s="152"/>
      <c r="F2" s="152"/>
      <c r="G2" s="152"/>
      <c r="H2" s="152"/>
      <c r="I2" s="152"/>
      <c r="J2" s="28"/>
    </row>
    <row r="3" spans="1:16" x14ac:dyDescent="0.2">
      <c r="A3" s="29"/>
      <c r="B3" s="29"/>
      <c r="C3" s="115" t="s">
        <v>17</v>
      </c>
      <c r="D3" s="115"/>
      <c r="E3" s="115"/>
      <c r="F3" s="115"/>
      <c r="G3" s="115"/>
      <c r="H3" s="115"/>
      <c r="I3" s="115"/>
      <c r="J3" s="29"/>
    </row>
    <row r="4" spans="1:16" x14ac:dyDescent="0.2">
      <c r="A4" s="29"/>
      <c r="B4" s="29"/>
      <c r="C4" s="153" t="s">
        <v>52</v>
      </c>
      <c r="D4" s="153"/>
      <c r="E4" s="153"/>
      <c r="F4" s="153"/>
      <c r="G4" s="153"/>
      <c r="H4" s="153"/>
      <c r="I4" s="153"/>
      <c r="J4" s="29"/>
    </row>
    <row r="5" spans="1:16" x14ac:dyDescent="0.2">
      <c r="A5" s="23"/>
      <c r="B5" s="23"/>
      <c r="C5" s="26" t="s">
        <v>5</v>
      </c>
      <c r="D5" s="165" t="str">
        <f>'Kops a'!D6</f>
        <v>Daudzdzīvokļu dzīvojamās mājas vienkāršotas fasādes atjaunošana</v>
      </c>
      <c r="E5" s="165"/>
      <c r="F5" s="165"/>
      <c r="G5" s="165"/>
      <c r="H5" s="165"/>
      <c r="I5" s="165"/>
      <c r="J5" s="165"/>
      <c r="K5" s="165"/>
      <c r="L5" s="165"/>
      <c r="M5" s="17"/>
      <c r="N5" s="17"/>
      <c r="O5" s="17"/>
      <c r="P5" s="17"/>
    </row>
    <row r="6" spans="1:16" ht="24.95" customHeight="1" x14ac:dyDescent="0.2">
      <c r="A6" s="23"/>
      <c r="B6" s="23"/>
      <c r="C6" s="26" t="s">
        <v>6</v>
      </c>
      <c r="D6" s="165" t="str">
        <f>'Kops a'!D7</f>
        <v>Daudzdzīvokļu dzīvojamās mājas, Kooperatīva ielā 10, Jelgavā vienkāršotas fasādes atjaunošana</v>
      </c>
      <c r="E6" s="165"/>
      <c r="F6" s="165"/>
      <c r="G6" s="165"/>
      <c r="H6" s="165"/>
      <c r="I6" s="165"/>
      <c r="J6" s="165"/>
      <c r="K6" s="165"/>
      <c r="L6" s="165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5" t="str">
        <f>'Kops a'!D8</f>
        <v>Kooperatīva iela 10, Jelgava</v>
      </c>
      <c r="E7" s="165"/>
      <c r="F7" s="165"/>
      <c r="G7" s="165"/>
      <c r="H7" s="165"/>
      <c r="I7" s="165"/>
      <c r="J7" s="165"/>
      <c r="K7" s="165"/>
      <c r="L7" s="16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5">
        <f>'Kops a'!D9</f>
        <v>0</v>
      </c>
      <c r="E8" s="165"/>
      <c r="F8" s="165"/>
      <c r="G8" s="165"/>
      <c r="H8" s="165"/>
      <c r="I8" s="165"/>
      <c r="J8" s="165"/>
      <c r="K8" s="165"/>
      <c r="L8" s="165"/>
      <c r="M8" s="17"/>
      <c r="N8" s="17"/>
      <c r="O8" s="17"/>
      <c r="P8" s="17"/>
    </row>
    <row r="9" spans="1:16" ht="11.25" customHeight="1" x14ac:dyDescent="0.2">
      <c r="A9" s="151" t="s">
        <v>435</v>
      </c>
      <c r="B9" s="151"/>
      <c r="C9" s="151"/>
      <c r="D9" s="151"/>
      <c r="E9" s="151"/>
      <c r="F9" s="151"/>
      <c r="G9" s="151"/>
      <c r="H9" s="151"/>
      <c r="I9" s="151"/>
      <c r="J9" s="157" t="s">
        <v>39</v>
      </c>
      <c r="K9" s="157"/>
      <c r="L9" s="157"/>
      <c r="M9" s="157"/>
      <c r="N9" s="164">
        <f>P26</f>
        <v>0</v>
      </c>
      <c r="O9" s="164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8"/>
      <c r="P10" s="87" t="str">
        <f>A32</f>
        <v>Tāme sastādīta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27" t="s">
        <v>23</v>
      </c>
      <c r="B12" s="159" t="s">
        <v>40</v>
      </c>
      <c r="C12" s="155" t="s">
        <v>41</v>
      </c>
      <c r="D12" s="162" t="s">
        <v>42</v>
      </c>
      <c r="E12" s="166" t="s">
        <v>43</v>
      </c>
      <c r="F12" s="154" t="s">
        <v>44</v>
      </c>
      <c r="G12" s="155"/>
      <c r="H12" s="155"/>
      <c r="I12" s="155"/>
      <c r="J12" s="155"/>
      <c r="K12" s="156"/>
      <c r="L12" s="154" t="s">
        <v>45</v>
      </c>
      <c r="M12" s="155"/>
      <c r="N12" s="155"/>
      <c r="O12" s="155"/>
      <c r="P12" s="156"/>
    </row>
    <row r="13" spans="1:16" ht="126.75" customHeight="1" thickBot="1" x14ac:dyDescent="0.25">
      <c r="A13" s="158"/>
      <c r="B13" s="160"/>
      <c r="C13" s="161"/>
      <c r="D13" s="163"/>
      <c r="E13" s="16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96">
        <v>1</v>
      </c>
      <c r="B14" s="100"/>
      <c r="C14" s="97" t="s">
        <v>68</v>
      </c>
      <c r="D14" s="24"/>
      <c r="E14" s="65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7">
        <v>1</v>
      </c>
      <c r="B15" s="38"/>
      <c r="C15" s="95" t="s">
        <v>233</v>
      </c>
      <c r="D15" s="24" t="s">
        <v>70</v>
      </c>
      <c r="E15" s="105">
        <v>257.8</v>
      </c>
      <c r="F15" s="66"/>
      <c r="G15" s="63"/>
      <c r="H15" s="47">
        <f>ROUND(F15*G15,2)</f>
        <v>0</v>
      </c>
      <c r="I15" s="63"/>
      <c r="J15" s="63"/>
      <c r="K15" s="48">
        <f t="shared" ref="K15:K25" si="0">SUM(H15:J15)</f>
        <v>0</v>
      </c>
      <c r="L15" s="49">
        <f t="shared" ref="L15:L25" si="1">ROUND(E15*F15,2)</f>
        <v>0</v>
      </c>
      <c r="M15" s="47">
        <f t="shared" ref="M15:M25" si="2">ROUND(H15*E15,2)</f>
        <v>0</v>
      </c>
      <c r="N15" s="47">
        <f t="shared" ref="N15:N25" si="3">ROUND(I15*E15,2)</f>
        <v>0</v>
      </c>
      <c r="O15" s="47">
        <f t="shared" ref="O15:O25" si="4">ROUND(J15*E15,2)</f>
        <v>0</v>
      </c>
      <c r="P15" s="48">
        <f t="shared" ref="P15:P25" si="5">SUM(M15:O15)</f>
        <v>0</v>
      </c>
    </row>
    <row r="16" spans="1:16" x14ac:dyDescent="0.2">
      <c r="A16" s="96">
        <v>2</v>
      </c>
      <c r="B16" s="100"/>
      <c r="C16" s="97" t="s">
        <v>234</v>
      </c>
      <c r="D16" s="24"/>
      <c r="E16" s="105"/>
      <c r="F16" s="66"/>
      <c r="G16" s="63"/>
      <c r="H16" s="47">
        <f>ROUND(F16*G16,2)</f>
        <v>0</v>
      </c>
      <c r="I16" s="63"/>
      <c r="J16" s="63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37">
        <v>1</v>
      </c>
      <c r="B17" s="38"/>
      <c r="C17" s="95" t="s">
        <v>235</v>
      </c>
      <c r="D17" s="24" t="s">
        <v>70</v>
      </c>
      <c r="E17" s="105">
        <f>E15</f>
        <v>257.8</v>
      </c>
      <c r="F17" s="66"/>
      <c r="G17" s="63"/>
      <c r="H17" s="47">
        <f>ROUND(F17*G17,2)</f>
        <v>0</v>
      </c>
      <c r="I17" s="63"/>
      <c r="J17" s="63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ht="22.5" x14ac:dyDescent="0.2">
      <c r="A18" s="37">
        <v>2</v>
      </c>
      <c r="B18" s="38"/>
      <c r="C18" s="95" t="s">
        <v>236</v>
      </c>
      <c r="D18" s="24" t="s">
        <v>70</v>
      </c>
      <c r="E18" s="105">
        <f>E17</f>
        <v>257.8</v>
      </c>
      <c r="F18" s="66"/>
      <c r="G18" s="63"/>
      <c r="H18" s="47">
        <f>ROUND(F18*G18,2)</f>
        <v>0</v>
      </c>
      <c r="I18" s="63"/>
      <c r="J18" s="63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ht="22.5" x14ac:dyDescent="0.2">
      <c r="A19" s="37">
        <v>3</v>
      </c>
      <c r="B19" s="38"/>
      <c r="C19" s="98" t="s">
        <v>237</v>
      </c>
      <c r="D19" s="24" t="s">
        <v>70</v>
      </c>
      <c r="E19" s="105">
        <f>E18*1.1</f>
        <v>283.58</v>
      </c>
      <c r="F19" s="66"/>
      <c r="G19" s="63"/>
      <c r="H19" s="47">
        <f>ROUND(F19*G19,2)</f>
        <v>0</v>
      </c>
      <c r="I19" s="63"/>
      <c r="J19" s="63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x14ac:dyDescent="0.2">
      <c r="A20" s="37">
        <v>4</v>
      </c>
      <c r="B20" s="38"/>
      <c r="C20" s="98" t="s">
        <v>79</v>
      </c>
      <c r="D20" s="24" t="s">
        <v>80</v>
      </c>
      <c r="E20" s="105">
        <f>E18*6.5</f>
        <v>1675.7</v>
      </c>
      <c r="F20" s="66"/>
      <c r="G20" s="63"/>
      <c r="H20" s="47">
        <f>ROUND(F20*G20,2)</f>
        <v>0</v>
      </c>
      <c r="I20" s="63"/>
      <c r="J20" s="63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x14ac:dyDescent="0.2">
      <c r="A21" s="37">
        <v>5</v>
      </c>
      <c r="B21" s="38"/>
      <c r="C21" s="98" t="s">
        <v>199</v>
      </c>
      <c r="D21" s="24" t="s">
        <v>82</v>
      </c>
      <c r="E21" s="105">
        <v>1</v>
      </c>
      <c r="F21" s="66"/>
      <c r="G21" s="63"/>
      <c r="H21" s="47">
        <f>ROUND(F21*G21,2)</f>
        <v>0</v>
      </c>
      <c r="I21" s="63"/>
      <c r="J21" s="63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x14ac:dyDescent="0.2">
      <c r="A22" s="37">
        <v>6</v>
      </c>
      <c r="B22" s="38"/>
      <c r="C22" s="95" t="s">
        <v>147</v>
      </c>
      <c r="D22" s="24" t="s">
        <v>70</v>
      </c>
      <c r="E22" s="105">
        <f>E18</f>
        <v>257.8</v>
      </c>
      <c r="F22" s="66"/>
      <c r="G22" s="63"/>
      <c r="H22" s="47">
        <f>ROUND(F22*G22,2)</f>
        <v>0</v>
      </c>
      <c r="I22" s="63"/>
      <c r="J22" s="63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22.5" x14ac:dyDescent="0.2">
      <c r="A23" s="37">
        <v>7</v>
      </c>
      <c r="B23" s="38"/>
      <c r="C23" s="98" t="s">
        <v>78</v>
      </c>
      <c r="D23" s="24" t="s">
        <v>70</v>
      </c>
      <c r="E23" s="105">
        <f>E22*1.25</f>
        <v>322.25</v>
      </c>
      <c r="F23" s="66"/>
      <c r="G23" s="63"/>
      <c r="H23" s="47">
        <f>ROUND(F23*G23,2)</f>
        <v>0</v>
      </c>
      <c r="I23" s="63"/>
      <c r="J23" s="63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x14ac:dyDescent="0.2">
      <c r="A24" s="37">
        <v>8</v>
      </c>
      <c r="B24" s="38"/>
      <c r="C24" s="98" t="s">
        <v>79</v>
      </c>
      <c r="D24" s="24" t="s">
        <v>80</v>
      </c>
      <c r="E24" s="105">
        <f>E22*5</f>
        <v>1289</v>
      </c>
      <c r="F24" s="66"/>
      <c r="G24" s="63"/>
      <c r="H24" s="47">
        <f>ROUND(F24*G24,2)</f>
        <v>0</v>
      </c>
      <c r="I24" s="63"/>
      <c r="J24" s="63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ht="12" thickBot="1" x14ac:dyDescent="0.25">
      <c r="A25" s="37">
        <v>9</v>
      </c>
      <c r="B25" s="38"/>
      <c r="C25" s="98" t="s">
        <v>81</v>
      </c>
      <c r="D25" s="24" t="s">
        <v>82</v>
      </c>
      <c r="E25" s="105">
        <v>1</v>
      </c>
      <c r="F25" s="66"/>
      <c r="G25" s="63"/>
      <c r="H25" s="47">
        <f>ROUND(F25*G25,2)</f>
        <v>0</v>
      </c>
      <c r="I25" s="63"/>
      <c r="J25" s="63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ht="12" thickBot="1" x14ac:dyDescent="0.25">
      <c r="A26" s="169" t="s">
        <v>120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1"/>
      <c r="L26" s="67">
        <f>SUM(L14:L25)</f>
        <v>0</v>
      </c>
      <c r="M26" s="68">
        <f>SUM(M14:M25)</f>
        <v>0</v>
      </c>
      <c r="N26" s="68">
        <f>SUM(N14:N25)</f>
        <v>0</v>
      </c>
      <c r="O26" s="68">
        <f>SUM(O14:O25)</f>
        <v>0</v>
      </c>
      <c r="P26" s="69">
        <f>SUM(P14:P25)</f>
        <v>0</v>
      </c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" t="s">
        <v>14</v>
      </c>
      <c r="B29" s="17"/>
      <c r="C29" s="168">
        <f>'Kops a'!C33:H33</f>
        <v>0</v>
      </c>
      <c r="D29" s="168"/>
      <c r="E29" s="168"/>
      <c r="F29" s="168"/>
      <c r="G29" s="168"/>
      <c r="H29" s="168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11" t="s">
        <v>15</v>
      </c>
      <c r="D30" s="111"/>
      <c r="E30" s="111"/>
      <c r="F30" s="111"/>
      <c r="G30" s="111"/>
      <c r="H30" s="111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85" t="str">
        <f>'Kops a'!A36</f>
        <v>Tāme sastādīta</v>
      </c>
      <c r="B32" s="86"/>
      <c r="C32" s="86"/>
      <c r="D32" s="8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" t="s">
        <v>37</v>
      </c>
      <c r="B34" s="17"/>
      <c r="C34" s="168">
        <f>'Kops a'!C38:H38</f>
        <v>0</v>
      </c>
      <c r="D34" s="168"/>
      <c r="E34" s="168"/>
      <c r="F34" s="168"/>
      <c r="G34" s="168"/>
      <c r="H34" s="168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11" t="s">
        <v>15</v>
      </c>
      <c r="D35" s="111"/>
      <c r="E35" s="111"/>
      <c r="F35" s="111"/>
      <c r="G35" s="111"/>
      <c r="H35" s="111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85" t="s">
        <v>54</v>
      </c>
      <c r="B37" s="86"/>
      <c r="C37" s="90">
        <f>'Kops a'!C41</f>
        <v>0</v>
      </c>
      <c r="D37" s="50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</sheetData>
  <mergeCells count="22">
    <mergeCell ref="C35:H35"/>
    <mergeCell ref="C4:I4"/>
    <mergeCell ref="F12:K12"/>
    <mergeCell ref="J9:M9"/>
    <mergeCell ref="D8:L8"/>
    <mergeCell ref="A26:K26"/>
    <mergeCell ref="C29:H29"/>
    <mergeCell ref="C30:H30"/>
    <mergeCell ref="C34:H34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4 A14:G14 A15:E25">
    <cfRule type="cellIs" dxfId="110" priority="32" operator="equal">
      <formula>0</formula>
    </cfRule>
  </conditionalFormatting>
  <conditionalFormatting sqref="N9:O9 K14:P14 H14">
    <cfRule type="cellIs" dxfId="109" priority="31" operator="equal">
      <formula>0</formula>
    </cfRule>
  </conditionalFormatting>
  <conditionalFormatting sqref="C2:I2">
    <cfRule type="cellIs" dxfId="108" priority="28" operator="equal">
      <formula>0</formula>
    </cfRule>
  </conditionalFormatting>
  <conditionalFormatting sqref="O10">
    <cfRule type="cellIs" dxfId="107" priority="27" operator="equal">
      <formula>"20__. gada __. _________"</formula>
    </cfRule>
  </conditionalFormatting>
  <conditionalFormatting sqref="A26:K26">
    <cfRule type="containsText" dxfId="106" priority="26" operator="containsText" text="Tiešās izmaksas kopā, t. sk. darba devēja sociālais nodoklis __.__% ">
      <formula>NOT(ISERROR(SEARCH("Tiešās izmaksas kopā, t. sk. darba devēja sociālais nodoklis __.__% ",A26)))</formula>
    </cfRule>
  </conditionalFormatting>
  <conditionalFormatting sqref="L26:P26">
    <cfRule type="cellIs" dxfId="105" priority="21" operator="equal">
      <formula>0</formula>
    </cfRule>
  </conditionalFormatting>
  <conditionalFormatting sqref="C4:I4">
    <cfRule type="cellIs" dxfId="104" priority="20" operator="equal">
      <formula>0</formula>
    </cfRule>
  </conditionalFormatting>
  <conditionalFormatting sqref="D5:L8">
    <cfRule type="cellIs" dxfId="103" priority="17" operator="equal">
      <formula>0</formula>
    </cfRule>
  </conditionalFormatting>
  <conditionalFormatting sqref="P10">
    <cfRule type="cellIs" dxfId="102" priority="13" operator="equal">
      <formula>"20__. gada __. _________"</formula>
    </cfRule>
  </conditionalFormatting>
  <conditionalFormatting sqref="C34:H34">
    <cfRule type="cellIs" dxfId="101" priority="10" operator="equal">
      <formula>0</formula>
    </cfRule>
  </conditionalFormatting>
  <conditionalFormatting sqref="C29:H29">
    <cfRule type="cellIs" dxfId="100" priority="9" operator="equal">
      <formula>0</formula>
    </cfRule>
  </conditionalFormatting>
  <conditionalFormatting sqref="C34:H34 C37 C29:H29">
    <cfRule type="cellIs" dxfId="99" priority="8" operator="equal">
      <formula>0</formula>
    </cfRule>
  </conditionalFormatting>
  <conditionalFormatting sqref="D1">
    <cfRule type="cellIs" dxfId="98" priority="7" operator="equal">
      <formula>0</formula>
    </cfRule>
  </conditionalFormatting>
  <conditionalFormatting sqref="A9">
    <cfRule type="containsText" dxfId="97" priority="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5:G25 I15:J25">
    <cfRule type="cellIs" dxfId="14" priority="2" operator="equal">
      <formula>0</formula>
    </cfRule>
  </conditionalFormatting>
  <conditionalFormatting sqref="K15:P25 H15:H25">
    <cfRule type="cellIs" dxfId="13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0B610FE1-6F17-46AF-982B-27B20E80701D}">
            <xm:f>NOT(ISERROR(SEARCH("Tāme sastādīta ____. gada ___. ______________",A32)))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11" operator="containsText" id="{F3EAEDA8-031E-4BF8-B71A-4A6D64C3BFEB}">
            <xm:f>NOT(ISERROR(SEARCH("Sertifikāta Nr. _________________________________",A37)))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84"/>
  <sheetViews>
    <sheetView workbookViewId="0">
      <selection activeCell="A6" sqref="A6:XFD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f>'Kops a'!A19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52" t="s">
        <v>63</v>
      </c>
      <c r="D2" s="152"/>
      <c r="E2" s="152"/>
      <c r="F2" s="152"/>
      <c r="G2" s="152"/>
      <c r="H2" s="152"/>
      <c r="I2" s="152"/>
      <c r="J2" s="28"/>
    </row>
    <row r="3" spans="1:16" x14ac:dyDescent="0.2">
      <c r="A3" s="29"/>
      <c r="B3" s="29"/>
      <c r="C3" s="115" t="s">
        <v>17</v>
      </c>
      <c r="D3" s="115"/>
      <c r="E3" s="115"/>
      <c r="F3" s="115"/>
      <c r="G3" s="115"/>
      <c r="H3" s="115"/>
      <c r="I3" s="115"/>
      <c r="J3" s="29"/>
    </row>
    <row r="4" spans="1:16" x14ac:dyDescent="0.2">
      <c r="A4" s="29"/>
      <c r="B4" s="29"/>
      <c r="C4" s="153" t="s">
        <v>52</v>
      </c>
      <c r="D4" s="153"/>
      <c r="E4" s="153"/>
      <c r="F4" s="153"/>
      <c r="G4" s="153"/>
      <c r="H4" s="153"/>
      <c r="I4" s="153"/>
      <c r="J4" s="29"/>
    </row>
    <row r="5" spans="1:16" x14ac:dyDescent="0.2">
      <c r="A5" s="23"/>
      <c r="B5" s="23"/>
      <c r="C5" s="26" t="s">
        <v>5</v>
      </c>
      <c r="D5" s="165" t="str">
        <f>'Kops a'!D6</f>
        <v>Daudzdzīvokļu dzīvojamās mājas vienkāršotas fasādes atjaunošana</v>
      </c>
      <c r="E5" s="165"/>
      <c r="F5" s="165"/>
      <c r="G5" s="165"/>
      <c r="H5" s="165"/>
      <c r="I5" s="165"/>
      <c r="J5" s="165"/>
      <c r="K5" s="165"/>
      <c r="L5" s="165"/>
      <c r="M5" s="17"/>
      <c r="N5" s="17"/>
      <c r="O5" s="17"/>
      <c r="P5" s="17"/>
    </row>
    <row r="6" spans="1:16" ht="24.95" customHeight="1" x14ac:dyDescent="0.2">
      <c r="A6" s="23"/>
      <c r="B6" s="23"/>
      <c r="C6" s="26" t="s">
        <v>6</v>
      </c>
      <c r="D6" s="165" t="str">
        <f>'Kops a'!D7</f>
        <v>Daudzdzīvokļu dzīvojamās mājas, Kooperatīva ielā 10, Jelgavā vienkāršotas fasādes atjaunošana</v>
      </c>
      <c r="E6" s="165"/>
      <c r="F6" s="165"/>
      <c r="G6" s="165"/>
      <c r="H6" s="165"/>
      <c r="I6" s="165"/>
      <c r="J6" s="165"/>
      <c r="K6" s="165"/>
      <c r="L6" s="165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5" t="str">
        <f>'Kops a'!D8</f>
        <v>Kooperatīva iela 10, Jelgava</v>
      </c>
      <c r="E7" s="165"/>
      <c r="F7" s="165"/>
      <c r="G7" s="165"/>
      <c r="H7" s="165"/>
      <c r="I7" s="165"/>
      <c r="J7" s="165"/>
      <c r="K7" s="165"/>
      <c r="L7" s="16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5">
        <f>'Kops a'!D9</f>
        <v>0</v>
      </c>
      <c r="E8" s="165"/>
      <c r="F8" s="165"/>
      <c r="G8" s="165"/>
      <c r="H8" s="165"/>
      <c r="I8" s="165"/>
      <c r="J8" s="165"/>
      <c r="K8" s="165"/>
      <c r="L8" s="165"/>
      <c r="M8" s="17"/>
      <c r="N8" s="17"/>
      <c r="O8" s="17"/>
      <c r="P8" s="17"/>
    </row>
    <row r="9" spans="1:16" ht="11.25" customHeight="1" x14ac:dyDescent="0.2">
      <c r="A9" s="151" t="s">
        <v>435</v>
      </c>
      <c r="B9" s="151"/>
      <c r="C9" s="151"/>
      <c r="D9" s="151"/>
      <c r="E9" s="151"/>
      <c r="F9" s="151"/>
      <c r="G9" s="151"/>
      <c r="H9" s="151"/>
      <c r="I9" s="151"/>
      <c r="J9" s="157" t="s">
        <v>39</v>
      </c>
      <c r="K9" s="157"/>
      <c r="L9" s="157"/>
      <c r="M9" s="157"/>
      <c r="N9" s="164">
        <f>P72</f>
        <v>0</v>
      </c>
      <c r="O9" s="164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8"/>
      <c r="P10" s="87" t="str">
        <f>A78</f>
        <v>Tāme sastādīta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27" t="s">
        <v>23</v>
      </c>
      <c r="B12" s="159" t="s">
        <v>40</v>
      </c>
      <c r="C12" s="155" t="s">
        <v>41</v>
      </c>
      <c r="D12" s="162" t="s">
        <v>42</v>
      </c>
      <c r="E12" s="166" t="s">
        <v>43</v>
      </c>
      <c r="F12" s="154" t="s">
        <v>44</v>
      </c>
      <c r="G12" s="155"/>
      <c r="H12" s="155"/>
      <c r="I12" s="155"/>
      <c r="J12" s="155"/>
      <c r="K12" s="156"/>
      <c r="L12" s="154" t="s">
        <v>45</v>
      </c>
      <c r="M12" s="155"/>
      <c r="N12" s="155"/>
      <c r="O12" s="155"/>
      <c r="P12" s="156"/>
    </row>
    <row r="13" spans="1:16" ht="126.75" customHeight="1" thickBot="1" x14ac:dyDescent="0.25">
      <c r="A13" s="158"/>
      <c r="B13" s="160"/>
      <c r="C13" s="161"/>
      <c r="D13" s="163"/>
      <c r="E13" s="16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96">
        <v>1</v>
      </c>
      <c r="B14" s="100"/>
      <c r="C14" s="97" t="s">
        <v>68</v>
      </c>
      <c r="D14" s="24"/>
      <c r="E14" s="105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x14ac:dyDescent="0.2">
      <c r="A15" s="37">
        <v>1</v>
      </c>
      <c r="B15" s="38"/>
      <c r="C15" s="95" t="s">
        <v>238</v>
      </c>
      <c r="D15" s="24" t="s">
        <v>127</v>
      </c>
      <c r="E15" s="105">
        <v>6</v>
      </c>
      <c r="F15" s="66"/>
      <c r="G15" s="63"/>
      <c r="H15" s="47">
        <f>ROUND(F15*G15,2)</f>
        <v>0</v>
      </c>
      <c r="I15" s="63"/>
      <c r="J15" s="63"/>
      <c r="K15" s="48">
        <f t="shared" ref="K15:K71" si="0">SUM(H15:J15)</f>
        <v>0</v>
      </c>
      <c r="L15" s="49">
        <f t="shared" ref="L15:L71" si="1">ROUND(E15*F15,2)</f>
        <v>0</v>
      </c>
      <c r="M15" s="47">
        <f t="shared" ref="M15:M71" si="2">ROUND(H15*E15,2)</f>
        <v>0</v>
      </c>
      <c r="N15" s="47">
        <f t="shared" ref="N15:N71" si="3">ROUND(I15*E15,2)</f>
        <v>0</v>
      </c>
      <c r="O15" s="47">
        <f t="shared" ref="O15:O71" si="4">ROUND(J15*E15,2)</f>
        <v>0</v>
      </c>
      <c r="P15" s="48">
        <f t="shared" ref="P15:P71" si="5">SUM(M15:O15)</f>
        <v>0</v>
      </c>
    </row>
    <row r="16" spans="1:16" x14ac:dyDescent="0.2">
      <c r="A16" s="37">
        <v>2</v>
      </c>
      <c r="B16" s="38"/>
      <c r="C16" s="95" t="s">
        <v>239</v>
      </c>
      <c r="D16" s="24" t="s">
        <v>127</v>
      </c>
      <c r="E16" s="105">
        <v>4</v>
      </c>
      <c r="F16" s="66"/>
      <c r="G16" s="63"/>
      <c r="H16" s="47">
        <f>ROUND(F16*G16,2)</f>
        <v>0</v>
      </c>
      <c r="I16" s="63"/>
      <c r="J16" s="63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37">
        <v>3</v>
      </c>
      <c r="B17" s="38"/>
      <c r="C17" s="95" t="s">
        <v>240</v>
      </c>
      <c r="D17" s="24" t="s">
        <v>127</v>
      </c>
      <c r="E17" s="105">
        <v>8</v>
      </c>
      <c r="F17" s="66"/>
      <c r="G17" s="63"/>
      <c r="H17" s="47">
        <f>ROUND(F17*G17,2)</f>
        <v>0</v>
      </c>
      <c r="I17" s="63"/>
      <c r="J17" s="63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ht="22.5" x14ac:dyDescent="0.2">
      <c r="A18" s="37">
        <v>4</v>
      </c>
      <c r="B18" s="38"/>
      <c r="C18" s="95" t="s">
        <v>241</v>
      </c>
      <c r="D18" s="24" t="s">
        <v>103</v>
      </c>
      <c r="E18" s="105">
        <v>136.1</v>
      </c>
      <c r="F18" s="66"/>
      <c r="G18" s="63"/>
      <c r="H18" s="47">
        <f>ROUND(F18*G18,2)</f>
        <v>0</v>
      </c>
      <c r="I18" s="63"/>
      <c r="J18" s="63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x14ac:dyDescent="0.2">
      <c r="A19" s="37">
        <v>5</v>
      </c>
      <c r="B19" s="38"/>
      <c r="C19" s="95" t="s">
        <v>242</v>
      </c>
      <c r="D19" s="24" t="s">
        <v>127</v>
      </c>
      <c r="E19" s="105">
        <v>2</v>
      </c>
      <c r="F19" s="66"/>
      <c r="G19" s="63"/>
      <c r="H19" s="47">
        <f>ROUND(F19*G19,2)</f>
        <v>0</v>
      </c>
      <c r="I19" s="63"/>
      <c r="J19" s="63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x14ac:dyDescent="0.2">
      <c r="A20" s="37">
        <v>6</v>
      </c>
      <c r="B20" s="38"/>
      <c r="C20" s="95" t="s">
        <v>243</v>
      </c>
      <c r="D20" s="24" t="s">
        <v>127</v>
      </c>
      <c r="E20" s="105">
        <v>2</v>
      </c>
      <c r="F20" s="66"/>
      <c r="G20" s="63"/>
      <c r="H20" s="47">
        <f>ROUND(F20*G20,2)</f>
        <v>0</v>
      </c>
      <c r="I20" s="63"/>
      <c r="J20" s="63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x14ac:dyDescent="0.2">
      <c r="A21" s="96">
        <v>2</v>
      </c>
      <c r="B21" s="100"/>
      <c r="C21" s="97" t="s">
        <v>244</v>
      </c>
      <c r="D21" s="24"/>
      <c r="E21" s="105"/>
      <c r="F21" s="66"/>
      <c r="G21" s="63"/>
      <c r="H21" s="47">
        <f>ROUND(F21*G21,2)</f>
        <v>0</v>
      </c>
      <c r="I21" s="63"/>
      <c r="J21" s="63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ht="22.5" x14ac:dyDescent="0.2">
      <c r="A22" s="37">
        <v>1</v>
      </c>
      <c r="B22" s="38"/>
      <c r="C22" s="95" t="s">
        <v>245</v>
      </c>
      <c r="D22" s="24" t="s">
        <v>246</v>
      </c>
      <c r="E22" s="105">
        <f>SUM(E23:E24)</f>
        <v>6</v>
      </c>
      <c r="F22" s="66"/>
      <c r="G22" s="63"/>
      <c r="H22" s="47">
        <f>ROUND(F22*G22,2)</f>
        <v>0</v>
      </c>
      <c r="I22" s="63"/>
      <c r="J22" s="63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22.5" x14ac:dyDescent="0.2">
      <c r="A23" s="37">
        <v>2</v>
      </c>
      <c r="B23" s="38"/>
      <c r="C23" s="98" t="s">
        <v>247</v>
      </c>
      <c r="D23" s="24" t="s">
        <v>246</v>
      </c>
      <c r="E23" s="105">
        <v>3</v>
      </c>
      <c r="F23" s="66"/>
      <c r="G23" s="63"/>
      <c r="H23" s="47">
        <f>ROUND(F23*G23,2)</f>
        <v>0</v>
      </c>
      <c r="I23" s="63"/>
      <c r="J23" s="63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ht="22.5" x14ac:dyDescent="0.2">
      <c r="A24" s="37">
        <v>3</v>
      </c>
      <c r="B24" s="38"/>
      <c r="C24" s="98" t="s">
        <v>248</v>
      </c>
      <c r="D24" s="24" t="s">
        <v>246</v>
      </c>
      <c r="E24" s="105">
        <v>3</v>
      </c>
      <c r="F24" s="66"/>
      <c r="G24" s="63"/>
      <c r="H24" s="47">
        <f>ROUND(F24*G24,2)</f>
        <v>0</v>
      </c>
      <c r="I24" s="63"/>
      <c r="J24" s="63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x14ac:dyDescent="0.2">
      <c r="A25" s="37">
        <v>4</v>
      </c>
      <c r="B25" s="38"/>
      <c r="C25" s="98" t="s">
        <v>249</v>
      </c>
      <c r="D25" s="24" t="s">
        <v>82</v>
      </c>
      <c r="E25" s="105">
        <v>1</v>
      </c>
      <c r="F25" s="66"/>
      <c r="G25" s="63"/>
      <c r="H25" s="47">
        <f>ROUND(F25*G25,2)</f>
        <v>0</v>
      </c>
      <c r="I25" s="63"/>
      <c r="J25" s="63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x14ac:dyDescent="0.2">
      <c r="A26" s="37">
        <v>5</v>
      </c>
      <c r="B26" s="38"/>
      <c r="C26" s="98" t="s">
        <v>250</v>
      </c>
      <c r="D26" s="24" t="s">
        <v>82</v>
      </c>
      <c r="E26" s="105">
        <v>1</v>
      </c>
      <c r="F26" s="66"/>
      <c r="G26" s="63"/>
      <c r="H26" s="47">
        <f>ROUND(F26*G26,2)</f>
        <v>0</v>
      </c>
      <c r="I26" s="63"/>
      <c r="J26" s="63"/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ht="22.5" x14ac:dyDescent="0.2">
      <c r="A27" s="37">
        <v>6</v>
      </c>
      <c r="B27" s="38"/>
      <c r="C27" s="95" t="s">
        <v>251</v>
      </c>
      <c r="D27" s="24" t="s">
        <v>103</v>
      </c>
      <c r="E27" s="105">
        <v>5.85</v>
      </c>
      <c r="F27" s="66"/>
      <c r="G27" s="63"/>
      <c r="H27" s="47">
        <f>ROUND(F27*G27,2)</f>
        <v>0</v>
      </c>
      <c r="I27" s="63"/>
      <c r="J27" s="63"/>
      <c r="K27" s="48">
        <f t="shared" si="0"/>
        <v>0</v>
      </c>
      <c r="L27" s="49">
        <f t="shared" si="1"/>
        <v>0</v>
      </c>
      <c r="M27" s="47">
        <f t="shared" si="2"/>
        <v>0</v>
      </c>
      <c r="N27" s="47">
        <f t="shared" si="3"/>
        <v>0</v>
      </c>
      <c r="O27" s="47">
        <f t="shared" si="4"/>
        <v>0</v>
      </c>
      <c r="P27" s="48">
        <f t="shared" si="5"/>
        <v>0</v>
      </c>
    </row>
    <row r="28" spans="1:16" x14ac:dyDescent="0.2">
      <c r="A28" s="37">
        <v>7</v>
      </c>
      <c r="B28" s="38"/>
      <c r="C28" s="98" t="s">
        <v>252</v>
      </c>
      <c r="D28" s="24" t="s">
        <v>103</v>
      </c>
      <c r="E28" s="105">
        <f>E27*1.05</f>
        <v>6.14</v>
      </c>
      <c r="F28" s="66"/>
      <c r="G28" s="63"/>
      <c r="H28" s="47">
        <f>ROUND(F28*G28,2)</f>
        <v>0</v>
      </c>
      <c r="I28" s="63"/>
      <c r="J28" s="63"/>
      <c r="K28" s="48">
        <f t="shared" si="0"/>
        <v>0</v>
      </c>
      <c r="L28" s="49">
        <f t="shared" si="1"/>
        <v>0</v>
      </c>
      <c r="M28" s="47">
        <f t="shared" si="2"/>
        <v>0</v>
      </c>
      <c r="N28" s="47">
        <f t="shared" si="3"/>
        <v>0</v>
      </c>
      <c r="O28" s="47">
        <f t="shared" si="4"/>
        <v>0</v>
      </c>
      <c r="P28" s="48">
        <f t="shared" si="5"/>
        <v>0</v>
      </c>
    </row>
    <row r="29" spans="1:16" ht="22.5" x14ac:dyDescent="0.2">
      <c r="A29" s="37">
        <v>8</v>
      </c>
      <c r="B29" s="38"/>
      <c r="C29" s="98" t="s">
        <v>253</v>
      </c>
      <c r="D29" s="24" t="s">
        <v>82</v>
      </c>
      <c r="E29" s="105">
        <v>1</v>
      </c>
      <c r="F29" s="66"/>
      <c r="G29" s="63"/>
      <c r="H29" s="47">
        <f>ROUND(F29*G29,2)</f>
        <v>0</v>
      </c>
      <c r="I29" s="63"/>
      <c r="J29" s="63"/>
      <c r="K29" s="48">
        <f t="shared" si="0"/>
        <v>0</v>
      </c>
      <c r="L29" s="49">
        <f t="shared" si="1"/>
        <v>0</v>
      </c>
      <c r="M29" s="47">
        <f t="shared" si="2"/>
        <v>0</v>
      </c>
      <c r="N29" s="47">
        <f t="shared" si="3"/>
        <v>0</v>
      </c>
      <c r="O29" s="47">
        <f t="shared" si="4"/>
        <v>0</v>
      </c>
      <c r="P29" s="48">
        <f t="shared" si="5"/>
        <v>0</v>
      </c>
    </row>
    <row r="30" spans="1:16" x14ac:dyDescent="0.2">
      <c r="A30" s="37">
        <v>9</v>
      </c>
      <c r="B30" s="38"/>
      <c r="C30" s="95" t="s">
        <v>254</v>
      </c>
      <c r="D30" s="24" t="s">
        <v>70</v>
      </c>
      <c r="E30" s="105">
        <v>4.4000000000000004</v>
      </c>
      <c r="F30" s="66"/>
      <c r="G30" s="63"/>
      <c r="H30" s="47">
        <f>ROUND(F30*G30,2)</f>
        <v>0</v>
      </c>
      <c r="I30" s="63"/>
      <c r="J30" s="63"/>
      <c r="K30" s="48">
        <f t="shared" si="0"/>
        <v>0</v>
      </c>
      <c r="L30" s="49">
        <f t="shared" si="1"/>
        <v>0</v>
      </c>
      <c r="M30" s="47">
        <f t="shared" si="2"/>
        <v>0</v>
      </c>
      <c r="N30" s="47">
        <f t="shared" si="3"/>
        <v>0</v>
      </c>
      <c r="O30" s="47">
        <f t="shared" si="4"/>
        <v>0</v>
      </c>
      <c r="P30" s="48">
        <f t="shared" si="5"/>
        <v>0</v>
      </c>
    </row>
    <row r="31" spans="1:16" x14ac:dyDescent="0.2">
      <c r="A31" s="37">
        <v>10</v>
      </c>
      <c r="B31" s="38"/>
      <c r="C31" s="98" t="s">
        <v>255</v>
      </c>
      <c r="D31" s="24" t="s">
        <v>70</v>
      </c>
      <c r="E31" s="105">
        <f>3.5*1.1</f>
        <v>3.85</v>
      </c>
      <c r="F31" s="66"/>
      <c r="G31" s="63"/>
      <c r="H31" s="47">
        <f>ROUND(F31*G31,2)</f>
        <v>0</v>
      </c>
      <c r="I31" s="63"/>
      <c r="J31" s="63"/>
      <c r="K31" s="48">
        <f t="shared" si="0"/>
        <v>0</v>
      </c>
      <c r="L31" s="49">
        <f t="shared" si="1"/>
        <v>0</v>
      </c>
      <c r="M31" s="47">
        <f t="shared" si="2"/>
        <v>0</v>
      </c>
      <c r="N31" s="47">
        <f t="shared" si="3"/>
        <v>0</v>
      </c>
      <c r="O31" s="47">
        <f t="shared" si="4"/>
        <v>0</v>
      </c>
      <c r="P31" s="48">
        <f t="shared" si="5"/>
        <v>0</v>
      </c>
    </row>
    <row r="32" spans="1:16" x14ac:dyDescent="0.2">
      <c r="A32" s="37">
        <v>11</v>
      </c>
      <c r="B32" s="38"/>
      <c r="C32" s="98" t="s">
        <v>256</v>
      </c>
      <c r="D32" s="24" t="s">
        <v>80</v>
      </c>
      <c r="E32" s="105">
        <f>E31*6</f>
        <v>23.1</v>
      </c>
      <c r="F32" s="66"/>
      <c r="G32" s="63"/>
      <c r="H32" s="47">
        <f>ROUND(F32*G32,2)</f>
        <v>0</v>
      </c>
      <c r="I32" s="63"/>
      <c r="J32" s="63"/>
      <c r="K32" s="48">
        <f t="shared" si="0"/>
        <v>0</v>
      </c>
      <c r="L32" s="49">
        <f t="shared" si="1"/>
        <v>0</v>
      </c>
      <c r="M32" s="47">
        <f t="shared" si="2"/>
        <v>0</v>
      </c>
      <c r="N32" s="47">
        <f t="shared" si="3"/>
        <v>0</v>
      </c>
      <c r="O32" s="47">
        <f t="shared" si="4"/>
        <v>0</v>
      </c>
      <c r="P32" s="48">
        <f t="shared" si="5"/>
        <v>0</v>
      </c>
    </row>
    <row r="33" spans="1:16" x14ac:dyDescent="0.2">
      <c r="A33" s="37">
        <v>12</v>
      </c>
      <c r="B33" s="38"/>
      <c r="C33" s="98" t="s">
        <v>257</v>
      </c>
      <c r="D33" s="24" t="s">
        <v>80</v>
      </c>
      <c r="E33" s="105">
        <f>E30*1.1</f>
        <v>4.84</v>
      </c>
      <c r="F33" s="66"/>
      <c r="G33" s="63"/>
      <c r="H33" s="47">
        <f>ROUND(F33*G33,2)</f>
        <v>0</v>
      </c>
      <c r="I33" s="63"/>
      <c r="J33" s="63"/>
      <c r="K33" s="48">
        <f t="shared" si="0"/>
        <v>0</v>
      </c>
      <c r="L33" s="49">
        <f t="shared" si="1"/>
        <v>0</v>
      </c>
      <c r="M33" s="47">
        <f t="shared" si="2"/>
        <v>0</v>
      </c>
      <c r="N33" s="47">
        <f t="shared" si="3"/>
        <v>0</v>
      </c>
      <c r="O33" s="47">
        <f t="shared" si="4"/>
        <v>0</v>
      </c>
      <c r="P33" s="48">
        <f t="shared" si="5"/>
        <v>0</v>
      </c>
    </row>
    <row r="34" spans="1:16" ht="22.5" x14ac:dyDescent="0.2">
      <c r="A34" s="37">
        <v>13</v>
      </c>
      <c r="B34" s="38"/>
      <c r="C34" s="98" t="s">
        <v>258</v>
      </c>
      <c r="D34" s="24" t="s">
        <v>82</v>
      </c>
      <c r="E34" s="105">
        <v>1</v>
      </c>
      <c r="F34" s="66"/>
      <c r="G34" s="63"/>
      <c r="H34" s="47">
        <f>ROUND(F34*G34,2)</f>
        <v>0</v>
      </c>
      <c r="I34" s="63"/>
      <c r="J34" s="63"/>
      <c r="K34" s="48">
        <f t="shared" si="0"/>
        <v>0</v>
      </c>
      <c r="L34" s="49">
        <f t="shared" si="1"/>
        <v>0</v>
      </c>
      <c r="M34" s="47">
        <f t="shared" si="2"/>
        <v>0</v>
      </c>
      <c r="N34" s="47">
        <f t="shared" si="3"/>
        <v>0</v>
      </c>
      <c r="O34" s="47">
        <f t="shared" si="4"/>
        <v>0</v>
      </c>
      <c r="P34" s="48">
        <f t="shared" si="5"/>
        <v>0</v>
      </c>
    </row>
    <row r="35" spans="1:16" ht="22.5" x14ac:dyDescent="0.2">
      <c r="A35" s="37">
        <v>14</v>
      </c>
      <c r="B35" s="38"/>
      <c r="C35" s="98" t="s">
        <v>259</v>
      </c>
      <c r="D35" s="24" t="s">
        <v>89</v>
      </c>
      <c r="E35" s="105">
        <f>E30*0.25</f>
        <v>1.1000000000000001</v>
      </c>
      <c r="F35" s="66"/>
      <c r="G35" s="63"/>
      <c r="H35" s="47">
        <f>ROUND(F35*G35,2)</f>
        <v>0</v>
      </c>
      <c r="I35" s="63"/>
      <c r="J35" s="63"/>
      <c r="K35" s="48">
        <f t="shared" si="0"/>
        <v>0</v>
      </c>
      <c r="L35" s="49">
        <f t="shared" si="1"/>
        <v>0</v>
      </c>
      <c r="M35" s="47">
        <f t="shared" si="2"/>
        <v>0</v>
      </c>
      <c r="N35" s="47">
        <f t="shared" si="3"/>
        <v>0</v>
      </c>
      <c r="O35" s="47">
        <f t="shared" si="4"/>
        <v>0</v>
      </c>
      <c r="P35" s="48">
        <f t="shared" si="5"/>
        <v>0</v>
      </c>
    </row>
    <row r="36" spans="1:16" ht="22.5" x14ac:dyDescent="0.2">
      <c r="A36" s="37">
        <v>15</v>
      </c>
      <c r="B36" s="38"/>
      <c r="C36" s="98" t="s">
        <v>260</v>
      </c>
      <c r="D36" s="24" t="s">
        <v>89</v>
      </c>
      <c r="E36" s="105">
        <f>E30*0.35</f>
        <v>1.54</v>
      </c>
      <c r="F36" s="66"/>
      <c r="G36" s="63"/>
      <c r="H36" s="47">
        <f>ROUND(F36*G36,2)</f>
        <v>0</v>
      </c>
      <c r="I36" s="63"/>
      <c r="J36" s="63"/>
      <c r="K36" s="48">
        <f t="shared" si="0"/>
        <v>0</v>
      </c>
      <c r="L36" s="49">
        <f t="shared" si="1"/>
        <v>0</v>
      </c>
      <c r="M36" s="47">
        <f t="shared" si="2"/>
        <v>0</v>
      </c>
      <c r="N36" s="47">
        <f t="shared" si="3"/>
        <v>0</v>
      </c>
      <c r="O36" s="47">
        <f t="shared" si="4"/>
        <v>0</v>
      </c>
      <c r="P36" s="48">
        <f t="shared" si="5"/>
        <v>0</v>
      </c>
    </row>
    <row r="37" spans="1:16" x14ac:dyDescent="0.2">
      <c r="A37" s="96">
        <v>3</v>
      </c>
      <c r="B37" s="100"/>
      <c r="C37" s="97" t="s">
        <v>261</v>
      </c>
      <c r="D37" s="24"/>
      <c r="E37" s="105"/>
      <c r="F37" s="66"/>
      <c r="G37" s="63"/>
      <c r="H37" s="47">
        <f>ROUND(F37*G37,2)</f>
        <v>0</v>
      </c>
      <c r="I37" s="63"/>
      <c r="J37" s="63"/>
      <c r="K37" s="48">
        <f t="shared" si="0"/>
        <v>0</v>
      </c>
      <c r="L37" s="49">
        <f t="shared" si="1"/>
        <v>0</v>
      </c>
      <c r="M37" s="47">
        <f t="shared" si="2"/>
        <v>0</v>
      </c>
      <c r="N37" s="47">
        <f t="shared" si="3"/>
        <v>0</v>
      </c>
      <c r="O37" s="47">
        <f t="shared" si="4"/>
        <v>0</v>
      </c>
      <c r="P37" s="48">
        <f t="shared" si="5"/>
        <v>0</v>
      </c>
    </row>
    <row r="38" spans="1:16" ht="33.75" x14ac:dyDescent="0.2">
      <c r="A38" s="37">
        <v>1</v>
      </c>
      <c r="B38" s="38"/>
      <c r="C38" s="95" t="s">
        <v>262</v>
      </c>
      <c r="D38" s="24" t="s">
        <v>246</v>
      </c>
      <c r="E38" s="105">
        <f>SUM(E39:E43)+1</f>
        <v>18</v>
      </c>
      <c r="F38" s="66"/>
      <c r="G38" s="63"/>
      <c r="H38" s="47">
        <f>ROUND(F38*G38,2)</f>
        <v>0</v>
      </c>
      <c r="I38" s="63"/>
      <c r="J38" s="63"/>
      <c r="K38" s="48">
        <f t="shared" si="0"/>
        <v>0</v>
      </c>
      <c r="L38" s="49">
        <f t="shared" si="1"/>
        <v>0</v>
      </c>
      <c r="M38" s="47">
        <f t="shared" si="2"/>
        <v>0</v>
      </c>
      <c r="N38" s="47">
        <f t="shared" si="3"/>
        <v>0</v>
      </c>
      <c r="O38" s="47">
        <f t="shared" si="4"/>
        <v>0</v>
      </c>
      <c r="P38" s="48">
        <f t="shared" si="5"/>
        <v>0</v>
      </c>
    </row>
    <row r="39" spans="1:16" ht="22.5" x14ac:dyDescent="0.2">
      <c r="A39" s="37">
        <v>2</v>
      </c>
      <c r="B39" s="38"/>
      <c r="C39" s="98" t="s">
        <v>263</v>
      </c>
      <c r="D39" s="24" t="s">
        <v>246</v>
      </c>
      <c r="E39" s="105">
        <v>3</v>
      </c>
      <c r="F39" s="66"/>
      <c r="G39" s="63"/>
      <c r="H39" s="47">
        <f>ROUND(F39*G39,2)</f>
        <v>0</v>
      </c>
      <c r="I39" s="63"/>
      <c r="J39" s="63"/>
      <c r="K39" s="48">
        <f t="shared" si="0"/>
        <v>0</v>
      </c>
      <c r="L39" s="49">
        <f t="shared" si="1"/>
        <v>0</v>
      </c>
      <c r="M39" s="47">
        <f t="shared" si="2"/>
        <v>0</v>
      </c>
      <c r="N39" s="47">
        <f t="shared" si="3"/>
        <v>0</v>
      </c>
      <c r="O39" s="47">
        <f t="shared" si="4"/>
        <v>0</v>
      </c>
      <c r="P39" s="48">
        <f t="shared" si="5"/>
        <v>0</v>
      </c>
    </row>
    <row r="40" spans="1:16" ht="22.5" x14ac:dyDescent="0.2">
      <c r="A40" s="37">
        <v>3</v>
      </c>
      <c r="B40" s="38"/>
      <c r="C40" s="98" t="s">
        <v>264</v>
      </c>
      <c r="D40" s="24" t="s">
        <v>246</v>
      </c>
      <c r="E40" s="105">
        <v>3</v>
      </c>
      <c r="F40" s="66"/>
      <c r="G40" s="63"/>
      <c r="H40" s="47">
        <f>ROUND(F40*G40,2)</f>
        <v>0</v>
      </c>
      <c r="I40" s="63"/>
      <c r="J40" s="63"/>
      <c r="K40" s="48">
        <f t="shared" si="0"/>
        <v>0</v>
      </c>
      <c r="L40" s="49">
        <f t="shared" si="1"/>
        <v>0</v>
      </c>
      <c r="M40" s="47">
        <f t="shared" si="2"/>
        <v>0</v>
      </c>
      <c r="N40" s="47">
        <f t="shared" si="3"/>
        <v>0</v>
      </c>
      <c r="O40" s="47">
        <f t="shared" si="4"/>
        <v>0</v>
      </c>
      <c r="P40" s="48">
        <f t="shared" si="5"/>
        <v>0</v>
      </c>
    </row>
    <row r="41" spans="1:16" ht="22.5" x14ac:dyDescent="0.2">
      <c r="A41" s="37">
        <v>4</v>
      </c>
      <c r="B41" s="38"/>
      <c r="C41" s="98" t="s">
        <v>265</v>
      </c>
      <c r="D41" s="24" t="s">
        <v>246</v>
      </c>
      <c r="E41" s="105">
        <v>3</v>
      </c>
      <c r="F41" s="66"/>
      <c r="G41" s="63"/>
      <c r="H41" s="47">
        <f>ROUND(F41*G41,2)</f>
        <v>0</v>
      </c>
      <c r="I41" s="63"/>
      <c r="J41" s="63"/>
      <c r="K41" s="48">
        <f t="shared" si="0"/>
        <v>0</v>
      </c>
      <c r="L41" s="49">
        <f t="shared" si="1"/>
        <v>0</v>
      </c>
      <c r="M41" s="47">
        <f t="shared" si="2"/>
        <v>0</v>
      </c>
      <c r="N41" s="47">
        <f t="shared" si="3"/>
        <v>0</v>
      </c>
      <c r="O41" s="47">
        <f t="shared" si="4"/>
        <v>0</v>
      </c>
      <c r="P41" s="48">
        <f t="shared" si="5"/>
        <v>0</v>
      </c>
    </row>
    <row r="42" spans="1:16" ht="22.5" x14ac:dyDescent="0.2">
      <c r="A42" s="37">
        <v>5</v>
      </c>
      <c r="B42" s="38"/>
      <c r="C42" s="98" t="s">
        <v>266</v>
      </c>
      <c r="D42" s="24" t="s">
        <v>246</v>
      </c>
      <c r="E42" s="105">
        <v>2</v>
      </c>
      <c r="F42" s="66"/>
      <c r="G42" s="63"/>
      <c r="H42" s="47">
        <f>ROUND(F42*G42,2)</f>
        <v>0</v>
      </c>
      <c r="I42" s="63"/>
      <c r="J42" s="63"/>
      <c r="K42" s="48">
        <f t="shared" si="0"/>
        <v>0</v>
      </c>
      <c r="L42" s="49">
        <f t="shared" si="1"/>
        <v>0</v>
      </c>
      <c r="M42" s="47">
        <f t="shared" si="2"/>
        <v>0</v>
      </c>
      <c r="N42" s="47">
        <f t="shared" si="3"/>
        <v>0</v>
      </c>
      <c r="O42" s="47">
        <f t="shared" si="4"/>
        <v>0</v>
      </c>
      <c r="P42" s="48">
        <f t="shared" si="5"/>
        <v>0</v>
      </c>
    </row>
    <row r="43" spans="1:16" ht="22.5" x14ac:dyDescent="0.2">
      <c r="A43" s="37">
        <v>6</v>
      </c>
      <c r="B43" s="38"/>
      <c r="C43" s="98" t="s">
        <v>267</v>
      </c>
      <c r="D43" s="24" t="s">
        <v>246</v>
      </c>
      <c r="E43" s="105">
        <v>6</v>
      </c>
      <c r="F43" s="66"/>
      <c r="G43" s="63"/>
      <c r="H43" s="47">
        <f>ROUND(F43*G43,2)</f>
        <v>0</v>
      </c>
      <c r="I43" s="63"/>
      <c r="J43" s="63"/>
      <c r="K43" s="48">
        <f t="shared" si="0"/>
        <v>0</v>
      </c>
      <c r="L43" s="49">
        <f t="shared" si="1"/>
        <v>0</v>
      </c>
      <c r="M43" s="47">
        <f t="shared" si="2"/>
        <v>0</v>
      </c>
      <c r="N43" s="47">
        <f t="shared" si="3"/>
        <v>0</v>
      </c>
      <c r="O43" s="47">
        <f t="shared" si="4"/>
        <v>0</v>
      </c>
      <c r="P43" s="48">
        <f t="shared" si="5"/>
        <v>0</v>
      </c>
    </row>
    <row r="44" spans="1:16" x14ac:dyDescent="0.2">
      <c r="A44" s="37">
        <v>7</v>
      </c>
      <c r="B44" s="38"/>
      <c r="C44" s="98" t="s">
        <v>249</v>
      </c>
      <c r="D44" s="24" t="s">
        <v>82</v>
      </c>
      <c r="E44" s="105">
        <v>1</v>
      </c>
      <c r="F44" s="66"/>
      <c r="G44" s="63"/>
      <c r="H44" s="47">
        <f>ROUND(F44*G44,2)</f>
        <v>0</v>
      </c>
      <c r="I44" s="63"/>
      <c r="J44" s="63"/>
      <c r="K44" s="48">
        <f t="shared" si="0"/>
        <v>0</v>
      </c>
      <c r="L44" s="49">
        <f t="shared" si="1"/>
        <v>0</v>
      </c>
      <c r="M44" s="47">
        <f t="shared" si="2"/>
        <v>0</v>
      </c>
      <c r="N44" s="47">
        <f t="shared" si="3"/>
        <v>0</v>
      </c>
      <c r="O44" s="47">
        <f t="shared" si="4"/>
        <v>0</v>
      </c>
      <c r="P44" s="48">
        <f t="shared" si="5"/>
        <v>0</v>
      </c>
    </row>
    <row r="45" spans="1:16" x14ac:dyDescent="0.2">
      <c r="A45" s="37">
        <v>8</v>
      </c>
      <c r="B45" s="38"/>
      <c r="C45" s="98" t="s">
        <v>250</v>
      </c>
      <c r="D45" s="24" t="s">
        <v>82</v>
      </c>
      <c r="E45" s="105">
        <v>1</v>
      </c>
      <c r="F45" s="66"/>
      <c r="G45" s="63"/>
      <c r="H45" s="47">
        <f>ROUND(F45*G45,2)</f>
        <v>0</v>
      </c>
      <c r="I45" s="63"/>
      <c r="J45" s="63"/>
      <c r="K45" s="48">
        <f t="shared" si="0"/>
        <v>0</v>
      </c>
      <c r="L45" s="49">
        <f t="shared" si="1"/>
        <v>0</v>
      </c>
      <c r="M45" s="47">
        <f t="shared" si="2"/>
        <v>0</v>
      </c>
      <c r="N45" s="47">
        <f t="shared" si="3"/>
        <v>0</v>
      </c>
      <c r="O45" s="47">
        <f t="shared" si="4"/>
        <v>0</v>
      </c>
      <c r="P45" s="48">
        <f t="shared" si="5"/>
        <v>0</v>
      </c>
    </row>
    <row r="46" spans="1:16" ht="22.5" x14ac:dyDescent="0.2">
      <c r="A46" s="37">
        <v>9</v>
      </c>
      <c r="B46" s="38"/>
      <c r="C46" s="95" t="s">
        <v>251</v>
      </c>
      <c r="D46" s="24" t="s">
        <v>103</v>
      </c>
      <c r="E46" s="105">
        <v>90</v>
      </c>
      <c r="F46" s="66"/>
      <c r="G46" s="63"/>
      <c r="H46" s="47">
        <f>ROUND(F46*G46,2)</f>
        <v>0</v>
      </c>
      <c r="I46" s="63"/>
      <c r="J46" s="63"/>
      <c r="K46" s="48">
        <f t="shared" si="0"/>
        <v>0</v>
      </c>
      <c r="L46" s="49">
        <f t="shared" si="1"/>
        <v>0</v>
      </c>
      <c r="M46" s="47">
        <f t="shared" si="2"/>
        <v>0</v>
      </c>
      <c r="N46" s="47">
        <f t="shared" si="3"/>
        <v>0</v>
      </c>
      <c r="O46" s="47">
        <f t="shared" si="4"/>
        <v>0</v>
      </c>
      <c r="P46" s="48">
        <f t="shared" si="5"/>
        <v>0</v>
      </c>
    </row>
    <row r="47" spans="1:16" x14ac:dyDescent="0.2">
      <c r="A47" s="37">
        <v>10</v>
      </c>
      <c r="B47" s="38"/>
      <c r="C47" s="98" t="s">
        <v>252</v>
      </c>
      <c r="D47" s="24" t="s">
        <v>103</v>
      </c>
      <c r="E47" s="105">
        <f>E46*1.05</f>
        <v>94.5</v>
      </c>
      <c r="F47" s="66"/>
      <c r="G47" s="63"/>
      <c r="H47" s="47">
        <f>ROUND(F47*G47,2)</f>
        <v>0</v>
      </c>
      <c r="I47" s="63"/>
      <c r="J47" s="63"/>
      <c r="K47" s="48">
        <f t="shared" si="0"/>
        <v>0</v>
      </c>
      <c r="L47" s="49">
        <f t="shared" si="1"/>
        <v>0</v>
      </c>
      <c r="M47" s="47">
        <f t="shared" si="2"/>
        <v>0</v>
      </c>
      <c r="N47" s="47">
        <f t="shared" si="3"/>
        <v>0</v>
      </c>
      <c r="O47" s="47">
        <f t="shared" si="4"/>
        <v>0</v>
      </c>
      <c r="P47" s="48">
        <f t="shared" si="5"/>
        <v>0</v>
      </c>
    </row>
    <row r="48" spans="1:16" ht="22.5" x14ac:dyDescent="0.2">
      <c r="A48" s="37">
        <v>11</v>
      </c>
      <c r="B48" s="38"/>
      <c r="C48" s="98" t="s">
        <v>253</v>
      </c>
      <c r="D48" s="24" t="s">
        <v>82</v>
      </c>
      <c r="E48" s="105">
        <v>1</v>
      </c>
      <c r="F48" s="66"/>
      <c r="G48" s="63"/>
      <c r="H48" s="47">
        <f>ROUND(F48*G48,2)</f>
        <v>0</v>
      </c>
      <c r="I48" s="63"/>
      <c r="J48" s="63"/>
      <c r="K48" s="48">
        <f t="shared" si="0"/>
        <v>0</v>
      </c>
      <c r="L48" s="49">
        <f t="shared" si="1"/>
        <v>0</v>
      </c>
      <c r="M48" s="47">
        <f t="shared" si="2"/>
        <v>0</v>
      </c>
      <c r="N48" s="47">
        <f t="shared" si="3"/>
        <v>0</v>
      </c>
      <c r="O48" s="47">
        <f t="shared" si="4"/>
        <v>0</v>
      </c>
      <c r="P48" s="48">
        <f t="shared" si="5"/>
        <v>0</v>
      </c>
    </row>
    <row r="49" spans="1:16" ht="22.5" x14ac:dyDescent="0.2">
      <c r="A49" s="37">
        <v>12</v>
      </c>
      <c r="B49" s="38"/>
      <c r="C49" s="95" t="s">
        <v>268</v>
      </c>
      <c r="D49" s="24" t="s">
        <v>70</v>
      </c>
      <c r="E49" s="105">
        <f>84*1.1</f>
        <v>92.4</v>
      </c>
      <c r="F49" s="66"/>
      <c r="G49" s="63"/>
      <c r="H49" s="47">
        <f>ROUND(F49*G49,2)</f>
        <v>0</v>
      </c>
      <c r="I49" s="63"/>
      <c r="J49" s="63"/>
      <c r="K49" s="48">
        <f t="shared" si="0"/>
        <v>0</v>
      </c>
      <c r="L49" s="49">
        <f t="shared" si="1"/>
        <v>0</v>
      </c>
      <c r="M49" s="47">
        <f t="shared" si="2"/>
        <v>0</v>
      </c>
      <c r="N49" s="47">
        <f t="shared" si="3"/>
        <v>0</v>
      </c>
      <c r="O49" s="47">
        <f t="shared" si="4"/>
        <v>0</v>
      </c>
      <c r="P49" s="48">
        <f t="shared" si="5"/>
        <v>0</v>
      </c>
    </row>
    <row r="50" spans="1:16" ht="22.5" x14ac:dyDescent="0.2">
      <c r="A50" s="37">
        <v>13</v>
      </c>
      <c r="B50" s="38"/>
      <c r="C50" s="98" t="s">
        <v>269</v>
      </c>
      <c r="D50" s="24" t="s">
        <v>80</v>
      </c>
      <c r="E50" s="105">
        <f>E49*3.5</f>
        <v>323.39999999999998</v>
      </c>
      <c r="F50" s="66"/>
      <c r="G50" s="63"/>
      <c r="H50" s="47">
        <f>ROUND(F50*G50,2)</f>
        <v>0</v>
      </c>
      <c r="I50" s="63"/>
      <c r="J50" s="63"/>
      <c r="K50" s="48">
        <f t="shared" si="0"/>
        <v>0</v>
      </c>
      <c r="L50" s="49">
        <f t="shared" si="1"/>
        <v>0</v>
      </c>
      <c r="M50" s="47">
        <f t="shared" si="2"/>
        <v>0</v>
      </c>
      <c r="N50" s="47">
        <f t="shared" si="3"/>
        <v>0</v>
      </c>
      <c r="O50" s="47">
        <f t="shared" si="4"/>
        <v>0</v>
      </c>
      <c r="P50" s="48">
        <f t="shared" si="5"/>
        <v>0</v>
      </c>
    </row>
    <row r="51" spans="1:16" x14ac:dyDescent="0.2">
      <c r="A51" s="37">
        <v>14</v>
      </c>
      <c r="B51" s="38"/>
      <c r="C51" s="98" t="s">
        <v>270</v>
      </c>
      <c r="D51" s="24" t="s">
        <v>80</v>
      </c>
      <c r="E51" s="105">
        <f>E49*1.1</f>
        <v>101.64</v>
      </c>
      <c r="F51" s="66"/>
      <c r="G51" s="63"/>
      <c r="H51" s="47">
        <f>ROUND(F51*G51,2)</f>
        <v>0</v>
      </c>
      <c r="I51" s="63"/>
      <c r="J51" s="63"/>
      <c r="K51" s="48">
        <f t="shared" si="0"/>
        <v>0</v>
      </c>
      <c r="L51" s="49">
        <f t="shared" si="1"/>
        <v>0</v>
      </c>
      <c r="M51" s="47">
        <f t="shared" si="2"/>
        <v>0</v>
      </c>
      <c r="N51" s="47">
        <f t="shared" si="3"/>
        <v>0</v>
      </c>
      <c r="O51" s="47">
        <f t="shared" si="4"/>
        <v>0</v>
      </c>
      <c r="P51" s="48">
        <f t="shared" si="5"/>
        <v>0</v>
      </c>
    </row>
    <row r="52" spans="1:16" x14ac:dyDescent="0.2">
      <c r="A52" s="37">
        <v>15</v>
      </c>
      <c r="B52" s="38"/>
      <c r="C52" s="98" t="s">
        <v>97</v>
      </c>
      <c r="D52" s="24" t="s">
        <v>82</v>
      </c>
      <c r="E52" s="105">
        <v>1</v>
      </c>
      <c r="F52" s="66"/>
      <c r="G52" s="63"/>
      <c r="H52" s="47">
        <f>ROUND(F52*G52,2)</f>
        <v>0</v>
      </c>
      <c r="I52" s="63"/>
      <c r="J52" s="63"/>
      <c r="K52" s="48">
        <f t="shared" si="0"/>
        <v>0</v>
      </c>
      <c r="L52" s="49">
        <f t="shared" si="1"/>
        <v>0</v>
      </c>
      <c r="M52" s="47">
        <f t="shared" si="2"/>
        <v>0</v>
      </c>
      <c r="N52" s="47">
        <f t="shared" si="3"/>
        <v>0</v>
      </c>
      <c r="O52" s="47">
        <f t="shared" si="4"/>
        <v>0</v>
      </c>
      <c r="P52" s="48">
        <f t="shared" si="5"/>
        <v>0</v>
      </c>
    </row>
    <row r="53" spans="1:16" ht="22.5" x14ac:dyDescent="0.2">
      <c r="A53" s="37">
        <v>16</v>
      </c>
      <c r="B53" s="38"/>
      <c r="C53" s="98" t="s">
        <v>259</v>
      </c>
      <c r="D53" s="24" t="s">
        <v>89</v>
      </c>
      <c r="E53" s="105">
        <f>E49*0.25</f>
        <v>23.1</v>
      </c>
      <c r="F53" s="66"/>
      <c r="G53" s="63"/>
      <c r="H53" s="47">
        <f>ROUND(F53*G53,2)</f>
        <v>0</v>
      </c>
      <c r="I53" s="63"/>
      <c r="J53" s="63"/>
      <c r="K53" s="48">
        <f t="shared" si="0"/>
        <v>0</v>
      </c>
      <c r="L53" s="49">
        <f t="shared" si="1"/>
        <v>0</v>
      </c>
      <c r="M53" s="47">
        <f t="shared" si="2"/>
        <v>0</v>
      </c>
      <c r="N53" s="47">
        <f t="shared" si="3"/>
        <v>0</v>
      </c>
      <c r="O53" s="47">
        <f t="shared" si="4"/>
        <v>0</v>
      </c>
      <c r="P53" s="48">
        <f t="shared" si="5"/>
        <v>0</v>
      </c>
    </row>
    <row r="54" spans="1:16" ht="22.5" x14ac:dyDescent="0.2">
      <c r="A54" s="37">
        <v>17</v>
      </c>
      <c r="B54" s="38"/>
      <c r="C54" s="98" t="s">
        <v>260</v>
      </c>
      <c r="D54" s="24" t="s">
        <v>89</v>
      </c>
      <c r="E54" s="105">
        <f>E49*0.35</f>
        <v>32.340000000000003</v>
      </c>
      <c r="F54" s="66"/>
      <c r="G54" s="63"/>
      <c r="H54" s="47">
        <f>ROUND(F54*G54,2)</f>
        <v>0</v>
      </c>
      <c r="I54" s="63"/>
      <c r="J54" s="63"/>
      <c r="K54" s="48">
        <f t="shared" si="0"/>
        <v>0</v>
      </c>
      <c r="L54" s="49">
        <f t="shared" si="1"/>
        <v>0</v>
      </c>
      <c r="M54" s="47">
        <f t="shared" si="2"/>
        <v>0</v>
      </c>
      <c r="N54" s="47">
        <f t="shared" si="3"/>
        <v>0</v>
      </c>
      <c r="O54" s="47">
        <f t="shared" si="4"/>
        <v>0</v>
      </c>
      <c r="P54" s="48">
        <f t="shared" si="5"/>
        <v>0</v>
      </c>
    </row>
    <row r="55" spans="1:16" x14ac:dyDescent="0.2">
      <c r="A55" s="96">
        <v>4</v>
      </c>
      <c r="B55" s="100"/>
      <c r="C55" s="97" t="s">
        <v>271</v>
      </c>
      <c r="D55" s="24"/>
      <c r="E55" s="105"/>
      <c r="F55" s="66"/>
      <c r="G55" s="63"/>
      <c r="H55" s="47">
        <f>ROUND(F55*G55,2)</f>
        <v>0</v>
      </c>
      <c r="I55" s="63"/>
      <c r="J55" s="63"/>
      <c r="K55" s="48">
        <f t="shared" si="0"/>
        <v>0</v>
      </c>
      <c r="L55" s="49">
        <f t="shared" si="1"/>
        <v>0</v>
      </c>
      <c r="M55" s="47">
        <f t="shared" si="2"/>
        <v>0</v>
      </c>
      <c r="N55" s="47">
        <f t="shared" si="3"/>
        <v>0</v>
      </c>
      <c r="O55" s="47">
        <f t="shared" si="4"/>
        <v>0</v>
      </c>
      <c r="P55" s="48">
        <f t="shared" si="5"/>
        <v>0</v>
      </c>
    </row>
    <row r="56" spans="1:16" ht="22.5" x14ac:dyDescent="0.2">
      <c r="A56" s="37">
        <v>1</v>
      </c>
      <c r="B56" s="38"/>
      <c r="C56" s="95" t="s">
        <v>272</v>
      </c>
      <c r="D56" s="24" t="s">
        <v>127</v>
      </c>
      <c r="E56" s="105">
        <v>2</v>
      </c>
      <c r="F56" s="66"/>
      <c r="G56" s="63"/>
      <c r="H56" s="47">
        <f>ROUND(F56*G56,2)</f>
        <v>0</v>
      </c>
      <c r="I56" s="63"/>
      <c r="J56" s="63"/>
      <c r="K56" s="48">
        <f t="shared" si="0"/>
        <v>0</v>
      </c>
      <c r="L56" s="49">
        <f t="shared" si="1"/>
        <v>0</v>
      </c>
      <c r="M56" s="47">
        <f t="shared" si="2"/>
        <v>0</v>
      </c>
      <c r="N56" s="47">
        <f t="shared" si="3"/>
        <v>0</v>
      </c>
      <c r="O56" s="47">
        <f t="shared" si="4"/>
        <v>0</v>
      </c>
      <c r="P56" s="48">
        <f t="shared" si="5"/>
        <v>0</v>
      </c>
    </row>
    <row r="57" spans="1:16" ht="22.5" x14ac:dyDescent="0.2">
      <c r="A57" s="37">
        <v>2</v>
      </c>
      <c r="B57" s="38"/>
      <c r="C57" s="98" t="s">
        <v>273</v>
      </c>
      <c r="D57" s="24" t="s">
        <v>127</v>
      </c>
      <c r="E57" s="105">
        <f>E56</f>
        <v>2</v>
      </c>
      <c r="F57" s="66"/>
      <c r="G57" s="63"/>
      <c r="H57" s="47">
        <f>ROUND(F57*G57,2)</f>
        <v>0</v>
      </c>
      <c r="I57" s="63"/>
      <c r="J57" s="63"/>
      <c r="K57" s="48">
        <f t="shared" si="0"/>
        <v>0</v>
      </c>
      <c r="L57" s="49">
        <f t="shared" si="1"/>
        <v>0</v>
      </c>
      <c r="M57" s="47">
        <f t="shared" si="2"/>
        <v>0</v>
      </c>
      <c r="N57" s="47">
        <f t="shared" si="3"/>
        <v>0</v>
      </c>
      <c r="O57" s="47">
        <f t="shared" si="4"/>
        <v>0</v>
      </c>
      <c r="P57" s="48">
        <f t="shared" si="5"/>
        <v>0</v>
      </c>
    </row>
    <row r="58" spans="1:16" x14ac:dyDescent="0.2">
      <c r="A58" s="37">
        <v>3</v>
      </c>
      <c r="B58" s="38"/>
      <c r="C58" s="98" t="s">
        <v>274</v>
      </c>
      <c r="D58" s="24" t="s">
        <v>82</v>
      </c>
      <c r="E58" s="105">
        <f>E56</f>
        <v>2</v>
      </c>
      <c r="F58" s="66"/>
      <c r="G58" s="63"/>
      <c r="H58" s="47">
        <f>ROUND(F58*G58,2)</f>
        <v>0</v>
      </c>
      <c r="I58" s="63"/>
      <c r="J58" s="63"/>
      <c r="K58" s="48">
        <f t="shared" si="0"/>
        <v>0</v>
      </c>
      <c r="L58" s="49">
        <f t="shared" si="1"/>
        <v>0</v>
      </c>
      <c r="M58" s="47">
        <f t="shared" si="2"/>
        <v>0</v>
      </c>
      <c r="N58" s="47">
        <f t="shared" si="3"/>
        <v>0</v>
      </c>
      <c r="O58" s="47">
        <f t="shared" si="4"/>
        <v>0</v>
      </c>
      <c r="P58" s="48">
        <f t="shared" si="5"/>
        <v>0</v>
      </c>
    </row>
    <row r="59" spans="1:16" x14ac:dyDescent="0.2">
      <c r="A59" s="37">
        <v>4</v>
      </c>
      <c r="B59" s="38"/>
      <c r="C59" s="98" t="s">
        <v>275</v>
      </c>
      <c r="D59" s="24" t="s">
        <v>127</v>
      </c>
      <c r="E59" s="105">
        <f>E56</f>
        <v>2</v>
      </c>
      <c r="F59" s="66"/>
      <c r="G59" s="63"/>
      <c r="H59" s="47">
        <f>ROUND(F59*G59,2)</f>
        <v>0</v>
      </c>
      <c r="I59" s="63"/>
      <c r="J59" s="63"/>
      <c r="K59" s="48">
        <f t="shared" si="0"/>
        <v>0</v>
      </c>
      <c r="L59" s="49">
        <f t="shared" si="1"/>
        <v>0</v>
      </c>
      <c r="M59" s="47">
        <f t="shared" si="2"/>
        <v>0</v>
      </c>
      <c r="N59" s="47">
        <f t="shared" si="3"/>
        <v>0</v>
      </c>
      <c r="O59" s="47">
        <f t="shared" si="4"/>
        <v>0</v>
      </c>
      <c r="P59" s="48">
        <f t="shared" si="5"/>
        <v>0</v>
      </c>
    </row>
    <row r="60" spans="1:16" x14ac:dyDescent="0.2">
      <c r="A60" s="37">
        <v>5</v>
      </c>
      <c r="B60" s="38"/>
      <c r="C60" s="98" t="s">
        <v>276</v>
      </c>
      <c r="D60" s="24" t="s">
        <v>82</v>
      </c>
      <c r="E60" s="105">
        <f>E56</f>
        <v>2</v>
      </c>
      <c r="F60" s="66"/>
      <c r="G60" s="63"/>
      <c r="H60" s="47">
        <f>ROUND(F60*G60,2)</f>
        <v>0</v>
      </c>
      <c r="I60" s="63"/>
      <c r="J60" s="63"/>
      <c r="K60" s="48">
        <f t="shared" si="0"/>
        <v>0</v>
      </c>
      <c r="L60" s="49">
        <f t="shared" si="1"/>
        <v>0</v>
      </c>
      <c r="M60" s="47">
        <f t="shared" si="2"/>
        <v>0</v>
      </c>
      <c r="N60" s="47">
        <f t="shared" si="3"/>
        <v>0</v>
      </c>
      <c r="O60" s="47">
        <f t="shared" si="4"/>
        <v>0</v>
      </c>
      <c r="P60" s="48">
        <f t="shared" si="5"/>
        <v>0</v>
      </c>
    </row>
    <row r="61" spans="1:16" x14ac:dyDescent="0.2">
      <c r="A61" s="37">
        <v>6</v>
      </c>
      <c r="B61" s="38"/>
      <c r="C61" s="98" t="s">
        <v>97</v>
      </c>
      <c r="D61" s="24" t="s">
        <v>82</v>
      </c>
      <c r="E61" s="105">
        <f>E56</f>
        <v>2</v>
      </c>
      <c r="F61" s="66"/>
      <c r="G61" s="63"/>
      <c r="H61" s="47">
        <f>ROUND(F61*G61,2)</f>
        <v>0</v>
      </c>
      <c r="I61" s="63"/>
      <c r="J61" s="63"/>
      <c r="K61" s="48">
        <f t="shared" si="0"/>
        <v>0</v>
      </c>
      <c r="L61" s="49">
        <f t="shared" si="1"/>
        <v>0</v>
      </c>
      <c r="M61" s="47">
        <f t="shared" si="2"/>
        <v>0</v>
      </c>
      <c r="N61" s="47">
        <f t="shared" si="3"/>
        <v>0</v>
      </c>
      <c r="O61" s="47">
        <f t="shared" si="4"/>
        <v>0</v>
      </c>
      <c r="P61" s="48">
        <f t="shared" si="5"/>
        <v>0</v>
      </c>
    </row>
    <row r="62" spans="1:16" ht="33.75" x14ac:dyDescent="0.2">
      <c r="A62" s="37">
        <v>7</v>
      </c>
      <c r="B62" s="38"/>
      <c r="C62" s="95" t="s">
        <v>277</v>
      </c>
      <c r="D62" s="24" t="s">
        <v>82</v>
      </c>
      <c r="E62" s="105">
        <v>2</v>
      </c>
      <c r="F62" s="66"/>
      <c r="G62" s="63"/>
      <c r="H62" s="47">
        <f>ROUND(F62*G62,2)</f>
        <v>0</v>
      </c>
      <c r="I62" s="63"/>
      <c r="J62" s="63"/>
      <c r="K62" s="48">
        <f t="shared" si="0"/>
        <v>0</v>
      </c>
      <c r="L62" s="49">
        <f t="shared" si="1"/>
        <v>0</v>
      </c>
      <c r="M62" s="47">
        <f t="shared" si="2"/>
        <v>0</v>
      </c>
      <c r="N62" s="47">
        <f t="shared" si="3"/>
        <v>0</v>
      </c>
      <c r="O62" s="47">
        <f t="shared" si="4"/>
        <v>0</v>
      </c>
      <c r="P62" s="48">
        <f t="shared" si="5"/>
        <v>0</v>
      </c>
    </row>
    <row r="63" spans="1:16" ht="22.5" x14ac:dyDescent="0.2">
      <c r="A63" s="37">
        <v>8</v>
      </c>
      <c r="B63" s="38"/>
      <c r="C63" s="98" t="s">
        <v>278</v>
      </c>
      <c r="D63" s="24" t="s">
        <v>82</v>
      </c>
      <c r="E63" s="105">
        <v>2</v>
      </c>
      <c r="F63" s="66"/>
      <c r="G63" s="63"/>
      <c r="H63" s="47">
        <f>ROUND(F63*G63,2)</f>
        <v>0</v>
      </c>
      <c r="I63" s="63"/>
      <c r="J63" s="63"/>
      <c r="K63" s="48">
        <f t="shared" si="0"/>
        <v>0</v>
      </c>
      <c r="L63" s="49">
        <f t="shared" si="1"/>
        <v>0</v>
      </c>
      <c r="M63" s="47">
        <f t="shared" si="2"/>
        <v>0</v>
      </c>
      <c r="N63" s="47">
        <f t="shared" si="3"/>
        <v>0</v>
      </c>
      <c r="O63" s="47">
        <f t="shared" si="4"/>
        <v>0</v>
      </c>
      <c r="P63" s="48">
        <f t="shared" si="5"/>
        <v>0</v>
      </c>
    </row>
    <row r="64" spans="1:16" x14ac:dyDescent="0.2">
      <c r="A64" s="37">
        <v>9</v>
      </c>
      <c r="B64" s="38"/>
      <c r="C64" s="98" t="s">
        <v>279</v>
      </c>
      <c r="D64" s="24" t="s">
        <v>246</v>
      </c>
      <c r="E64" s="105">
        <v>24</v>
      </c>
      <c r="F64" s="66"/>
      <c r="G64" s="63"/>
      <c r="H64" s="47">
        <f>ROUND(F64*G64,2)</f>
        <v>0</v>
      </c>
      <c r="I64" s="63"/>
      <c r="J64" s="63"/>
      <c r="K64" s="48">
        <f t="shared" si="0"/>
        <v>0</v>
      </c>
      <c r="L64" s="49">
        <f t="shared" si="1"/>
        <v>0</v>
      </c>
      <c r="M64" s="47">
        <f t="shared" si="2"/>
        <v>0</v>
      </c>
      <c r="N64" s="47">
        <f t="shared" si="3"/>
        <v>0</v>
      </c>
      <c r="O64" s="47">
        <f t="shared" si="4"/>
        <v>0</v>
      </c>
      <c r="P64" s="48">
        <f t="shared" si="5"/>
        <v>0</v>
      </c>
    </row>
    <row r="65" spans="1:16" x14ac:dyDescent="0.2">
      <c r="A65" s="37">
        <v>10</v>
      </c>
      <c r="B65" s="38"/>
      <c r="C65" s="98" t="s">
        <v>280</v>
      </c>
      <c r="D65" s="24" t="s">
        <v>82</v>
      </c>
      <c r="E65" s="105">
        <v>1</v>
      </c>
      <c r="F65" s="66"/>
      <c r="G65" s="63"/>
      <c r="H65" s="47">
        <f>ROUND(F65*G65,2)</f>
        <v>0</v>
      </c>
      <c r="I65" s="63"/>
      <c r="J65" s="63"/>
      <c r="K65" s="48">
        <f t="shared" si="0"/>
        <v>0</v>
      </c>
      <c r="L65" s="49">
        <f t="shared" si="1"/>
        <v>0</v>
      </c>
      <c r="M65" s="47">
        <f t="shared" si="2"/>
        <v>0</v>
      </c>
      <c r="N65" s="47">
        <f t="shared" si="3"/>
        <v>0</v>
      </c>
      <c r="O65" s="47">
        <f t="shared" si="4"/>
        <v>0</v>
      </c>
      <c r="P65" s="48">
        <f t="shared" si="5"/>
        <v>0</v>
      </c>
    </row>
    <row r="66" spans="1:16" ht="22.5" x14ac:dyDescent="0.2">
      <c r="A66" s="37">
        <v>11</v>
      </c>
      <c r="B66" s="38"/>
      <c r="C66" s="95" t="s">
        <v>281</v>
      </c>
      <c r="D66" s="24" t="s">
        <v>127</v>
      </c>
      <c r="E66" s="105">
        <v>2</v>
      </c>
      <c r="F66" s="66"/>
      <c r="G66" s="63"/>
      <c r="H66" s="47">
        <f>ROUND(F66*G66,2)</f>
        <v>0</v>
      </c>
      <c r="I66" s="63"/>
      <c r="J66" s="63"/>
      <c r="K66" s="48">
        <f t="shared" si="0"/>
        <v>0</v>
      </c>
      <c r="L66" s="49">
        <f t="shared" si="1"/>
        <v>0</v>
      </c>
      <c r="M66" s="47">
        <f t="shared" si="2"/>
        <v>0</v>
      </c>
      <c r="N66" s="47">
        <f t="shared" si="3"/>
        <v>0</v>
      </c>
      <c r="O66" s="47">
        <f t="shared" si="4"/>
        <v>0</v>
      </c>
      <c r="P66" s="48">
        <f t="shared" si="5"/>
        <v>0</v>
      </c>
    </row>
    <row r="67" spans="1:16" ht="22.5" x14ac:dyDescent="0.2">
      <c r="A67" s="37">
        <v>12</v>
      </c>
      <c r="B67" s="38"/>
      <c r="C67" s="98" t="s">
        <v>282</v>
      </c>
      <c r="D67" s="24" t="s">
        <v>127</v>
      </c>
      <c r="E67" s="105">
        <f>E66</f>
        <v>2</v>
      </c>
      <c r="F67" s="66"/>
      <c r="G67" s="63"/>
      <c r="H67" s="47">
        <f>ROUND(F67*G67,2)</f>
        <v>0</v>
      </c>
      <c r="I67" s="63"/>
      <c r="J67" s="63"/>
      <c r="K67" s="48">
        <f t="shared" si="0"/>
        <v>0</v>
      </c>
      <c r="L67" s="49">
        <f t="shared" si="1"/>
        <v>0</v>
      </c>
      <c r="M67" s="47">
        <f t="shared" si="2"/>
        <v>0</v>
      </c>
      <c r="N67" s="47">
        <f t="shared" si="3"/>
        <v>0</v>
      </c>
      <c r="O67" s="47">
        <f t="shared" si="4"/>
        <v>0</v>
      </c>
      <c r="P67" s="48">
        <f t="shared" si="5"/>
        <v>0</v>
      </c>
    </row>
    <row r="68" spans="1:16" x14ac:dyDescent="0.2">
      <c r="A68" s="37">
        <v>13</v>
      </c>
      <c r="B68" s="38"/>
      <c r="C68" s="98" t="s">
        <v>274</v>
      </c>
      <c r="D68" s="24" t="s">
        <v>82</v>
      </c>
      <c r="E68" s="105">
        <f>E66</f>
        <v>2</v>
      </c>
      <c r="F68" s="66"/>
      <c r="G68" s="63"/>
      <c r="H68" s="47">
        <f>ROUND(F68*G68,2)</f>
        <v>0</v>
      </c>
      <c r="I68" s="63"/>
      <c r="J68" s="63"/>
      <c r="K68" s="48">
        <f t="shared" si="0"/>
        <v>0</v>
      </c>
      <c r="L68" s="49">
        <f t="shared" si="1"/>
        <v>0</v>
      </c>
      <c r="M68" s="47">
        <f t="shared" si="2"/>
        <v>0</v>
      </c>
      <c r="N68" s="47">
        <f t="shared" si="3"/>
        <v>0</v>
      </c>
      <c r="O68" s="47">
        <f t="shared" si="4"/>
        <v>0</v>
      </c>
      <c r="P68" s="48">
        <f t="shared" si="5"/>
        <v>0</v>
      </c>
    </row>
    <row r="69" spans="1:16" x14ac:dyDescent="0.2">
      <c r="A69" s="37">
        <v>14</v>
      </c>
      <c r="B69" s="38"/>
      <c r="C69" s="98" t="s">
        <v>275</v>
      </c>
      <c r="D69" s="24" t="s">
        <v>127</v>
      </c>
      <c r="E69" s="105">
        <f>E66</f>
        <v>2</v>
      </c>
      <c r="F69" s="66"/>
      <c r="G69" s="63"/>
      <c r="H69" s="47">
        <f>ROUND(F69*G69,2)</f>
        <v>0</v>
      </c>
      <c r="I69" s="63"/>
      <c r="J69" s="63"/>
      <c r="K69" s="48">
        <f t="shared" si="0"/>
        <v>0</v>
      </c>
      <c r="L69" s="49">
        <f t="shared" si="1"/>
        <v>0</v>
      </c>
      <c r="M69" s="47">
        <f t="shared" si="2"/>
        <v>0</v>
      </c>
      <c r="N69" s="47">
        <f t="shared" si="3"/>
        <v>0</v>
      </c>
      <c r="O69" s="47">
        <f t="shared" si="4"/>
        <v>0</v>
      </c>
      <c r="P69" s="48">
        <f t="shared" si="5"/>
        <v>0</v>
      </c>
    </row>
    <row r="70" spans="1:16" x14ac:dyDescent="0.2">
      <c r="A70" s="37">
        <v>15</v>
      </c>
      <c r="B70" s="38"/>
      <c r="C70" s="98" t="s">
        <v>276</v>
      </c>
      <c r="D70" s="24" t="s">
        <v>82</v>
      </c>
      <c r="E70" s="105">
        <f>E66</f>
        <v>2</v>
      </c>
      <c r="F70" s="66"/>
      <c r="G70" s="63"/>
      <c r="H70" s="47">
        <f>ROUND(F70*G70,2)</f>
        <v>0</v>
      </c>
      <c r="I70" s="63"/>
      <c r="J70" s="63"/>
      <c r="K70" s="48">
        <f t="shared" si="0"/>
        <v>0</v>
      </c>
      <c r="L70" s="49">
        <f t="shared" si="1"/>
        <v>0</v>
      </c>
      <c r="M70" s="47">
        <f t="shared" si="2"/>
        <v>0</v>
      </c>
      <c r="N70" s="47">
        <f t="shared" si="3"/>
        <v>0</v>
      </c>
      <c r="O70" s="47">
        <f t="shared" si="4"/>
        <v>0</v>
      </c>
      <c r="P70" s="48">
        <f t="shared" si="5"/>
        <v>0</v>
      </c>
    </row>
    <row r="71" spans="1:16" ht="12" thickBot="1" x14ac:dyDescent="0.25">
      <c r="A71" s="37">
        <v>16</v>
      </c>
      <c r="B71" s="38"/>
      <c r="C71" s="98" t="s">
        <v>97</v>
      </c>
      <c r="D71" s="24" t="s">
        <v>82</v>
      </c>
      <c r="E71" s="105">
        <f>E66</f>
        <v>2</v>
      </c>
      <c r="F71" s="66"/>
      <c r="G71" s="63"/>
      <c r="H71" s="47">
        <f>ROUND(F71*G71,2)</f>
        <v>0</v>
      </c>
      <c r="I71" s="63"/>
      <c r="J71" s="63"/>
      <c r="K71" s="48">
        <f t="shared" si="0"/>
        <v>0</v>
      </c>
      <c r="L71" s="49">
        <f t="shared" si="1"/>
        <v>0</v>
      </c>
      <c r="M71" s="47">
        <f t="shared" si="2"/>
        <v>0</v>
      </c>
      <c r="N71" s="47">
        <f t="shared" si="3"/>
        <v>0</v>
      </c>
      <c r="O71" s="47">
        <f t="shared" si="4"/>
        <v>0</v>
      </c>
      <c r="P71" s="48">
        <f t="shared" si="5"/>
        <v>0</v>
      </c>
    </row>
    <row r="72" spans="1:16" ht="12" thickBot="1" x14ac:dyDescent="0.25">
      <c r="A72" s="169" t="s">
        <v>120</v>
      </c>
      <c r="B72" s="170"/>
      <c r="C72" s="170"/>
      <c r="D72" s="170"/>
      <c r="E72" s="170"/>
      <c r="F72" s="170"/>
      <c r="G72" s="170"/>
      <c r="H72" s="170"/>
      <c r="I72" s="170"/>
      <c r="J72" s="170"/>
      <c r="K72" s="171"/>
      <c r="L72" s="67">
        <f>SUM(L14:L71)</f>
        <v>0</v>
      </c>
      <c r="M72" s="68">
        <f>SUM(M14:M71)</f>
        <v>0</v>
      </c>
      <c r="N72" s="68">
        <f>SUM(N14:N71)</f>
        <v>0</v>
      </c>
      <c r="O72" s="68">
        <f>SUM(O14:O71)</f>
        <v>0</v>
      </c>
      <c r="P72" s="69">
        <f>SUM(P14:P71)</f>
        <v>0</v>
      </c>
    </row>
    <row r="73" spans="1:16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1" t="s">
        <v>14</v>
      </c>
      <c r="B75" s="17"/>
      <c r="C75" s="168">
        <f>'Kops a'!C33:H33</f>
        <v>0</v>
      </c>
      <c r="D75" s="168"/>
      <c r="E75" s="168"/>
      <c r="F75" s="168"/>
      <c r="G75" s="168"/>
      <c r="H75" s="168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17"/>
      <c r="B76" s="17"/>
      <c r="C76" s="111" t="s">
        <v>15</v>
      </c>
      <c r="D76" s="111"/>
      <c r="E76" s="111"/>
      <c r="F76" s="111"/>
      <c r="G76" s="111"/>
      <c r="H76" s="111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85" t="str">
        <f>'Kops a'!A36</f>
        <v>Tāme sastādīta</v>
      </c>
      <c r="B78" s="86"/>
      <c r="C78" s="86"/>
      <c r="D78" s="86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1" t="s">
        <v>37</v>
      </c>
      <c r="B80" s="17"/>
      <c r="C80" s="168">
        <f>'Kops a'!C38:H38</f>
        <v>0</v>
      </c>
      <c r="D80" s="168"/>
      <c r="E80" s="168"/>
      <c r="F80" s="168"/>
      <c r="G80" s="168"/>
      <c r="H80" s="168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17"/>
      <c r="B81" s="17"/>
      <c r="C81" s="111" t="s">
        <v>15</v>
      </c>
      <c r="D81" s="111"/>
      <c r="E81" s="111"/>
      <c r="F81" s="111"/>
      <c r="G81" s="111"/>
      <c r="H81" s="111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85" t="s">
        <v>54</v>
      </c>
      <c r="B83" s="86"/>
      <c r="C83" s="90">
        <f>'Kops a'!C41</f>
        <v>0</v>
      </c>
      <c r="D83" s="50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</sheetData>
  <mergeCells count="22">
    <mergeCell ref="C81:H81"/>
    <mergeCell ref="C4:I4"/>
    <mergeCell ref="F12:K12"/>
    <mergeCell ref="J9:M9"/>
    <mergeCell ref="D8:L8"/>
    <mergeCell ref="A72:K72"/>
    <mergeCell ref="C75:H75"/>
    <mergeCell ref="C76:H76"/>
    <mergeCell ref="C80:H80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4 A14:G14 A15:E71">
    <cfRule type="cellIs" dxfId="94" priority="34" operator="equal">
      <formula>0</formula>
    </cfRule>
  </conditionalFormatting>
  <conditionalFormatting sqref="N9:O9 H14 K14:P14 L72:P72">
    <cfRule type="cellIs" dxfId="93" priority="33" operator="equal">
      <formula>0</formula>
    </cfRule>
  </conditionalFormatting>
  <conditionalFormatting sqref="C2:I2">
    <cfRule type="cellIs" dxfId="92" priority="30" operator="equal">
      <formula>0</formula>
    </cfRule>
  </conditionalFormatting>
  <conditionalFormatting sqref="O10">
    <cfRule type="cellIs" dxfId="91" priority="29" operator="equal">
      <formula>"20__. gada __. _________"</formula>
    </cfRule>
  </conditionalFormatting>
  <conditionalFormatting sqref="A72:K72">
    <cfRule type="containsText" dxfId="90" priority="28" operator="containsText" text="Tiešās izmaksas kopā, t. sk. darba devēja sociālais nodoklis __.__% ">
      <formula>NOT(ISERROR(SEARCH("Tiešās izmaksas kopā, t. sk. darba devēja sociālais nodoklis __.__% ",A72)))</formula>
    </cfRule>
  </conditionalFormatting>
  <conditionalFormatting sqref="C4:I4">
    <cfRule type="cellIs" dxfId="89" priority="22" operator="equal">
      <formula>0</formula>
    </cfRule>
  </conditionalFormatting>
  <conditionalFormatting sqref="D5:L8">
    <cfRule type="cellIs" dxfId="88" priority="19" operator="equal">
      <formula>0</formula>
    </cfRule>
  </conditionalFormatting>
  <conditionalFormatting sqref="C80:H80">
    <cfRule type="cellIs" dxfId="87" priority="12" operator="equal">
      <formula>0</formula>
    </cfRule>
  </conditionalFormatting>
  <conditionalFormatting sqref="C75:H75">
    <cfRule type="cellIs" dxfId="86" priority="11" operator="equal">
      <formula>0</formula>
    </cfRule>
  </conditionalFormatting>
  <conditionalFormatting sqref="P10">
    <cfRule type="cellIs" dxfId="85" priority="15" operator="equal">
      <formula>"20__. gada __. _________"</formula>
    </cfRule>
  </conditionalFormatting>
  <conditionalFormatting sqref="C80:H80 C83 C75:H75">
    <cfRule type="cellIs" dxfId="84" priority="10" operator="equal">
      <formula>0</formula>
    </cfRule>
  </conditionalFormatting>
  <conditionalFormatting sqref="D1">
    <cfRule type="cellIs" dxfId="83" priority="9" operator="equal">
      <formula>0</formula>
    </cfRule>
  </conditionalFormatting>
  <conditionalFormatting sqref="A9">
    <cfRule type="containsText" dxfId="82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5:G71 I15:J71">
    <cfRule type="cellIs" dxfId="12" priority="2" operator="equal">
      <formula>0</formula>
    </cfRule>
  </conditionalFormatting>
  <conditionalFormatting sqref="K15:P71 H15:H71">
    <cfRule type="cellIs" dxfId="11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DC7EA987-A541-4A14-8BBA-80430C8D8797}">
            <xm:f>NOT(ISERROR(SEARCH("Tāme sastādīta ____. gada ___. ______________",A78)))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A78</xm:sqref>
        </x14:conditionalFormatting>
        <x14:conditionalFormatting xmlns:xm="http://schemas.microsoft.com/office/excel/2006/main">
          <x14:cfRule type="containsText" priority="13" operator="containsText" id="{ACDA78AF-73B6-4D16-9157-A1B6B42F0CA3}">
            <xm:f>NOT(ISERROR(SEARCH("Sertifikāta Nr. _________________________________",A83)))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39"/>
  <sheetViews>
    <sheetView workbookViewId="0">
      <selection activeCell="A6" sqref="A6:XFD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f>'Kops a'!A20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52" t="s">
        <v>64</v>
      </c>
      <c r="D2" s="152"/>
      <c r="E2" s="152"/>
      <c r="F2" s="152"/>
      <c r="G2" s="152"/>
      <c r="H2" s="152"/>
      <c r="I2" s="152"/>
      <c r="J2" s="28"/>
    </row>
    <row r="3" spans="1:16" x14ac:dyDescent="0.2">
      <c r="A3" s="29"/>
      <c r="B3" s="29"/>
      <c r="C3" s="115" t="s">
        <v>17</v>
      </c>
      <c r="D3" s="115"/>
      <c r="E3" s="115"/>
      <c r="F3" s="115"/>
      <c r="G3" s="115"/>
      <c r="H3" s="115"/>
      <c r="I3" s="115"/>
      <c r="J3" s="29"/>
    </row>
    <row r="4" spans="1:16" x14ac:dyDescent="0.2">
      <c r="A4" s="29"/>
      <c r="B4" s="29"/>
      <c r="C4" s="153" t="s">
        <v>52</v>
      </c>
      <c r="D4" s="153"/>
      <c r="E4" s="153"/>
      <c r="F4" s="153"/>
      <c r="G4" s="153"/>
      <c r="H4" s="153"/>
      <c r="I4" s="153"/>
      <c r="J4" s="29"/>
    </row>
    <row r="5" spans="1:16" x14ac:dyDescent="0.2">
      <c r="A5" s="23"/>
      <c r="B5" s="23"/>
      <c r="C5" s="26" t="s">
        <v>5</v>
      </c>
      <c r="D5" s="165" t="str">
        <f>'Kops a'!D6</f>
        <v>Daudzdzīvokļu dzīvojamās mājas vienkāršotas fasādes atjaunošana</v>
      </c>
      <c r="E5" s="165"/>
      <c r="F5" s="165"/>
      <c r="G5" s="165"/>
      <c r="H5" s="165"/>
      <c r="I5" s="165"/>
      <c r="J5" s="165"/>
      <c r="K5" s="165"/>
      <c r="L5" s="165"/>
      <c r="M5" s="17"/>
      <c r="N5" s="17"/>
      <c r="O5" s="17"/>
      <c r="P5" s="17"/>
    </row>
    <row r="6" spans="1:16" ht="24.95" customHeight="1" x14ac:dyDescent="0.2">
      <c r="A6" s="23"/>
      <c r="B6" s="23"/>
      <c r="C6" s="26" t="s">
        <v>6</v>
      </c>
      <c r="D6" s="165" t="str">
        <f>'Kops a'!D7</f>
        <v>Daudzdzīvokļu dzīvojamās mājas, Kooperatīva ielā 10, Jelgavā vienkāršotas fasādes atjaunošana</v>
      </c>
      <c r="E6" s="165"/>
      <c r="F6" s="165"/>
      <c r="G6" s="165"/>
      <c r="H6" s="165"/>
      <c r="I6" s="165"/>
      <c r="J6" s="165"/>
      <c r="K6" s="165"/>
      <c r="L6" s="165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5" t="str">
        <f>'Kops a'!D8</f>
        <v>Kooperatīva iela 10, Jelgava</v>
      </c>
      <c r="E7" s="165"/>
      <c r="F7" s="165"/>
      <c r="G7" s="165"/>
      <c r="H7" s="165"/>
      <c r="I7" s="165"/>
      <c r="J7" s="165"/>
      <c r="K7" s="165"/>
      <c r="L7" s="16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5">
        <f>'Kops a'!D9</f>
        <v>0</v>
      </c>
      <c r="E8" s="165"/>
      <c r="F8" s="165"/>
      <c r="G8" s="165"/>
      <c r="H8" s="165"/>
      <c r="I8" s="165"/>
      <c r="J8" s="165"/>
      <c r="K8" s="165"/>
      <c r="L8" s="165"/>
      <c r="M8" s="17"/>
      <c r="N8" s="17"/>
      <c r="O8" s="17"/>
      <c r="P8" s="17"/>
    </row>
    <row r="9" spans="1:16" ht="11.25" customHeight="1" x14ac:dyDescent="0.2">
      <c r="A9" s="151" t="s">
        <v>435</v>
      </c>
      <c r="B9" s="151"/>
      <c r="C9" s="151"/>
      <c r="D9" s="151"/>
      <c r="E9" s="151"/>
      <c r="F9" s="151"/>
      <c r="G9" s="151"/>
      <c r="H9" s="151"/>
      <c r="I9" s="151"/>
      <c r="J9" s="157" t="s">
        <v>39</v>
      </c>
      <c r="K9" s="157"/>
      <c r="L9" s="157"/>
      <c r="M9" s="157"/>
      <c r="N9" s="164">
        <f>P27</f>
        <v>0</v>
      </c>
      <c r="O9" s="164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8"/>
      <c r="P10" s="87" t="str">
        <f>A33</f>
        <v>Tāme sastādīta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27" t="s">
        <v>23</v>
      </c>
      <c r="B12" s="159" t="s">
        <v>40</v>
      </c>
      <c r="C12" s="155" t="s">
        <v>41</v>
      </c>
      <c r="D12" s="162" t="s">
        <v>42</v>
      </c>
      <c r="E12" s="166" t="s">
        <v>43</v>
      </c>
      <c r="F12" s="154" t="s">
        <v>44</v>
      </c>
      <c r="G12" s="155"/>
      <c r="H12" s="155"/>
      <c r="I12" s="155"/>
      <c r="J12" s="155"/>
      <c r="K12" s="156"/>
      <c r="L12" s="154" t="s">
        <v>45</v>
      </c>
      <c r="M12" s="155"/>
      <c r="N12" s="155"/>
      <c r="O12" s="155"/>
      <c r="P12" s="156"/>
    </row>
    <row r="13" spans="1:16" ht="126.75" customHeight="1" thickBot="1" x14ac:dyDescent="0.25">
      <c r="A13" s="158"/>
      <c r="B13" s="160"/>
      <c r="C13" s="161"/>
      <c r="D13" s="163"/>
      <c r="E13" s="16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96">
        <v>1</v>
      </c>
      <c r="B14" s="100"/>
      <c r="C14" s="97" t="s">
        <v>68</v>
      </c>
      <c r="D14" s="24"/>
      <c r="E14" s="65"/>
      <c r="F14" s="66"/>
      <c r="G14" s="63"/>
      <c r="H14" s="47">
        <f>ROUND(F14*G14,2)</f>
        <v>0</v>
      </c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2.5" x14ac:dyDescent="0.2">
      <c r="A15" s="37">
        <v>1</v>
      </c>
      <c r="B15" s="38"/>
      <c r="C15" s="95" t="s">
        <v>283</v>
      </c>
      <c r="D15" s="24" t="s">
        <v>70</v>
      </c>
      <c r="E15" s="105">
        <v>59.37</v>
      </c>
      <c r="F15" s="66"/>
      <c r="G15" s="63"/>
      <c r="H15" s="47">
        <f>ROUND(F15*G15,2)</f>
        <v>0</v>
      </c>
      <c r="I15" s="63"/>
      <c r="J15" s="63"/>
      <c r="K15" s="48">
        <f t="shared" ref="K15:K26" si="0">SUM(H15:J15)</f>
        <v>0</v>
      </c>
      <c r="L15" s="49">
        <f t="shared" ref="L15:L26" si="1">ROUND(E15*F15,2)</f>
        <v>0</v>
      </c>
      <c r="M15" s="47">
        <f t="shared" ref="M15:M26" si="2">ROUND(H15*E15,2)</f>
        <v>0</v>
      </c>
      <c r="N15" s="47">
        <f t="shared" ref="N15:N26" si="3">ROUND(I15*E15,2)</f>
        <v>0</v>
      </c>
      <c r="O15" s="47">
        <f t="shared" ref="O15:O26" si="4">ROUND(J15*E15,2)</f>
        <v>0</v>
      </c>
      <c r="P15" s="48">
        <f t="shared" ref="P15:P26" si="5">SUM(M15:O15)</f>
        <v>0</v>
      </c>
    </row>
    <row r="16" spans="1:16" x14ac:dyDescent="0.2">
      <c r="A16" s="37">
        <v>2</v>
      </c>
      <c r="B16" s="38"/>
      <c r="C16" s="95" t="s">
        <v>284</v>
      </c>
      <c r="D16" s="24" t="s">
        <v>70</v>
      </c>
      <c r="E16" s="105">
        <v>258.60000000000002</v>
      </c>
      <c r="F16" s="66"/>
      <c r="G16" s="63"/>
      <c r="H16" s="47">
        <f>ROUND(F16*G16,2)</f>
        <v>0</v>
      </c>
      <c r="I16" s="63"/>
      <c r="J16" s="63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96">
        <v>2</v>
      </c>
      <c r="B17" s="100"/>
      <c r="C17" s="97" t="s">
        <v>285</v>
      </c>
      <c r="D17" s="24"/>
      <c r="E17" s="105"/>
      <c r="F17" s="66"/>
      <c r="G17" s="63"/>
      <c r="H17" s="47">
        <f>ROUND(F17*G17,2)</f>
        <v>0</v>
      </c>
      <c r="I17" s="63"/>
      <c r="J17" s="63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ht="22.5" x14ac:dyDescent="0.2">
      <c r="A18" s="37">
        <v>1</v>
      </c>
      <c r="B18" s="38"/>
      <c r="C18" s="95" t="s">
        <v>286</v>
      </c>
      <c r="D18" s="24" t="s">
        <v>70</v>
      </c>
      <c r="E18" s="105">
        <v>258.60000000000002</v>
      </c>
      <c r="F18" s="66"/>
      <c r="G18" s="63"/>
      <c r="H18" s="47">
        <f>ROUND(F18*G18,2)</f>
        <v>0</v>
      </c>
      <c r="I18" s="63"/>
      <c r="J18" s="63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ht="22.5" x14ac:dyDescent="0.2">
      <c r="A19" s="37">
        <v>2</v>
      </c>
      <c r="B19" s="38"/>
      <c r="C19" s="98" t="s">
        <v>269</v>
      </c>
      <c r="D19" s="24" t="s">
        <v>80</v>
      </c>
      <c r="E19" s="105">
        <f>E18*3.5</f>
        <v>905.1</v>
      </c>
      <c r="F19" s="66"/>
      <c r="G19" s="63"/>
      <c r="H19" s="47">
        <f>ROUND(F19*G19,2)</f>
        <v>0</v>
      </c>
      <c r="I19" s="63"/>
      <c r="J19" s="63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x14ac:dyDescent="0.2">
      <c r="A20" s="37">
        <v>3</v>
      </c>
      <c r="B20" s="38"/>
      <c r="C20" s="98" t="s">
        <v>270</v>
      </c>
      <c r="D20" s="24" t="s">
        <v>80</v>
      </c>
      <c r="E20" s="105">
        <f>E18*1.1</f>
        <v>284.45999999999998</v>
      </c>
      <c r="F20" s="66"/>
      <c r="G20" s="63"/>
      <c r="H20" s="47">
        <f>ROUND(F20*G20,2)</f>
        <v>0</v>
      </c>
      <c r="I20" s="63"/>
      <c r="J20" s="63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x14ac:dyDescent="0.2">
      <c r="A21" s="37">
        <v>4</v>
      </c>
      <c r="B21" s="38"/>
      <c r="C21" s="98" t="s">
        <v>97</v>
      </c>
      <c r="D21" s="24" t="s">
        <v>82</v>
      </c>
      <c r="E21" s="105">
        <v>1</v>
      </c>
      <c r="F21" s="66"/>
      <c r="G21" s="63"/>
      <c r="H21" s="47">
        <f>ROUND(F21*G21,2)</f>
        <v>0</v>
      </c>
      <c r="I21" s="63"/>
      <c r="J21" s="63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ht="22.5" x14ac:dyDescent="0.2">
      <c r="A22" s="37">
        <v>5</v>
      </c>
      <c r="B22" s="38"/>
      <c r="C22" s="98" t="s">
        <v>259</v>
      </c>
      <c r="D22" s="24" t="s">
        <v>89</v>
      </c>
      <c r="E22" s="105">
        <f>E18*0.25</f>
        <v>64.650000000000006</v>
      </c>
      <c r="F22" s="66"/>
      <c r="G22" s="63"/>
      <c r="H22" s="47">
        <f>ROUND(F22*G22,2)</f>
        <v>0</v>
      </c>
      <c r="I22" s="63"/>
      <c r="J22" s="63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22.5" x14ac:dyDescent="0.2">
      <c r="A23" s="37">
        <v>6</v>
      </c>
      <c r="B23" s="38"/>
      <c r="C23" s="98" t="s">
        <v>260</v>
      </c>
      <c r="D23" s="24" t="s">
        <v>89</v>
      </c>
      <c r="E23" s="105">
        <f>E18*0.35</f>
        <v>90.51</v>
      </c>
      <c r="F23" s="66"/>
      <c r="G23" s="63"/>
      <c r="H23" s="47">
        <f>ROUND(F23*G23,2)</f>
        <v>0</v>
      </c>
      <c r="I23" s="63"/>
      <c r="J23" s="63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ht="22.5" x14ac:dyDescent="0.2">
      <c r="A24" s="37">
        <v>7</v>
      </c>
      <c r="B24" s="38"/>
      <c r="C24" s="95" t="s">
        <v>287</v>
      </c>
      <c r="D24" s="24" t="s">
        <v>82</v>
      </c>
      <c r="E24" s="105">
        <v>2</v>
      </c>
      <c r="F24" s="66"/>
      <c r="G24" s="63"/>
      <c r="H24" s="47">
        <f>ROUND(F24*G24,2)</f>
        <v>0</v>
      </c>
      <c r="I24" s="63"/>
      <c r="J24" s="63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x14ac:dyDescent="0.2">
      <c r="A25" s="37">
        <v>8</v>
      </c>
      <c r="B25" s="38"/>
      <c r="C25" s="95" t="s">
        <v>288</v>
      </c>
      <c r="D25" s="24" t="s">
        <v>82</v>
      </c>
      <c r="E25" s="105">
        <v>2</v>
      </c>
      <c r="F25" s="66"/>
      <c r="G25" s="63"/>
      <c r="H25" s="47">
        <f>ROUND(F25*G25,2)</f>
        <v>0</v>
      </c>
      <c r="I25" s="63"/>
      <c r="J25" s="63"/>
      <c r="K25" s="48">
        <f t="shared" si="0"/>
        <v>0</v>
      </c>
      <c r="L25" s="49">
        <f t="shared" si="1"/>
        <v>0</v>
      </c>
      <c r="M25" s="47">
        <f t="shared" si="2"/>
        <v>0</v>
      </c>
      <c r="N25" s="47">
        <f t="shared" si="3"/>
        <v>0</v>
      </c>
      <c r="O25" s="47">
        <f t="shared" si="4"/>
        <v>0</v>
      </c>
      <c r="P25" s="48">
        <f t="shared" si="5"/>
        <v>0</v>
      </c>
    </row>
    <row r="26" spans="1:16" ht="34.5" thickBot="1" x14ac:dyDescent="0.25">
      <c r="A26" s="37">
        <v>9</v>
      </c>
      <c r="B26" s="38"/>
      <c r="C26" s="95" t="s">
        <v>289</v>
      </c>
      <c r="D26" s="24" t="s">
        <v>70</v>
      </c>
      <c r="E26" s="105">
        <v>75.400000000000006</v>
      </c>
      <c r="F26" s="66"/>
      <c r="G26" s="63"/>
      <c r="H26" s="47">
        <f>ROUND(F26*G26,2)</f>
        <v>0</v>
      </c>
      <c r="I26" s="63"/>
      <c r="J26" s="63"/>
      <c r="K26" s="48">
        <f t="shared" si="0"/>
        <v>0</v>
      </c>
      <c r="L26" s="49">
        <f t="shared" si="1"/>
        <v>0</v>
      </c>
      <c r="M26" s="47">
        <f t="shared" si="2"/>
        <v>0</v>
      </c>
      <c r="N26" s="47">
        <f t="shared" si="3"/>
        <v>0</v>
      </c>
      <c r="O26" s="47">
        <f t="shared" si="4"/>
        <v>0</v>
      </c>
      <c r="P26" s="48">
        <f t="shared" si="5"/>
        <v>0</v>
      </c>
    </row>
    <row r="27" spans="1:16" ht="12" thickBot="1" x14ac:dyDescent="0.25">
      <c r="A27" s="169" t="s">
        <v>120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1"/>
      <c r="L27" s="67">
        <f>SUM(L14:L26)</f>
        <v>0</v>
      </c>
      <c r="M27" s="68">
        <f>SUM(M14:M26)</f>
        <v>0</v>
      </c>
      <c r="N27" s="68">
        <f>SUM(N14:N26)</f>
        <v>0</v>
      </c>
      <c r="O27" s="68">
        <f>SUM(O14:O26)</f>
        <v>0</v>
      </c>
      <c r="P27" s="69">
        <f>SUM(P14:P26)</f>
        <v>0</v>
      </c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" t="s">
        <v>14</v>
      </c>
      <c r="B30" s="17"/>
      <c r="C30" s="168">
        <f>'Kops a'!C33:H33</f>
        <v>0</v>
      </c>
      <c r="D30" s="168"/>
      <c r="E30" s="168"/>
      <c r="F30" s="168"/>
      <c r="G30" s="168"/>
      <c r="H30" s="168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11" t="s">
        <v>15</v>
      </c>
      <c r="D31" s="111"/>
      <c r="E31" s="111"/>
      <c r="F31" s="111"/>
      <c r="G31" s="111"/>
      <c r="H31" s="111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85" t="str">
        <f>'Kops a'!A36</f>
        <v>Tāme sastādīta</v>
      </c>
      <c r="B33" s="86"/>
      <c r="C33" s="86"/>
      <c r="D33" s="8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" t="s">
        <v>37</v>
      </c>
      <c r="B35" s="17"/>
      <c r="C35" s="168">
        <f>'Kops a'!C38:H38</f>
        <v>0</v>
      </c>
      <c r="D35" s="168"/>
      <c r="E35" s="168"/>
      <c r="F35" s="168"/>
      <c r="G35" s="168"/>
      <c r="H35" s="168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11" t="s">
        <v>15</v>
      </c>
      <c r="D36" s="111"/>
      <c r="E36" s="111"/>
      <c r="F36" s="111"/>
      <c r="G36" s="111"/>
      <c r="H36" s="111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85" t="s">
        <v>54</v>
      </c>
      <c r="B38" s="86"/>
      <c r="C38" s="90">
        <f>'Kops a'!C41</f>
        <v>0</v>
      </c>
      <c r="D38" s="50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22">
    <mergeCell ref="C36:H36"/>
    <mergeCell ref="C4:I4"/>
    <mergeCell ref="F12:K12"/>
    <mergeCell ref="J9:M9"/>
    <mergeCell ref="D8:L8"/>
    <mergeCell ref="A27:K27"/>
    <mergeCell ref="C30:H30"/>
    <mergeCell ref="C31:H31"/>
    <mergeCell ref="C35:H35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4 A14:G14 A15:E26">
    <cfRule type="cellIs" dxfId="79" priority="34" operator="equal">
      <formula>0</formula>
    </cfRule>
  </conditionalFormatting>
  <conditionalFormatting sqref="N9:O9 K14:P14 L27:P27">
    <cfRule type="cellIs" dxfId="78" priority="33" operator="equal">
      <formula>0</formula>
    </cfRule>
  </conditionalFormatting>
  <conditionalFormatting sqref="C2:I2">
    <cfRule type="cellIs" dxfId="77" priority="30" operator="equal">
      <formula>0</formula>
    </cfRule>
  </conditionalFormatting>
  <conditionalFormatting sqref="O10">
    <cfRule type="cellIs" dxfId="76" priority="29" operator="equal">
      <formula>"20__. gada __. _________"</formula>
    </cfRule>
  </conditionalFormatting>
  <conditionalFormatting sqref="A27:K27">
    <cfRule type="containsText" dxfId="75" priority="28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C4:I4">
    <cfRule type="cellIs" dxfId="74" priority="22" operator="equal">
      <formula>0</formula>
    </cfRule>
  </conditionalFormatting>
  <conditionalFormatting sqref="D5:L8">
    <cfRule type="cellIs" dxfId="73" priority="18" operator="equal">
      <formula>0</formula>
    </cfRule>
  </conditionalFormatting>
  <conditionalFormatting sqref="P10">
    <cfRule type="cellIs" dxfId="72" priority="14" operator="equal">
      <formula>"20__. gada __. _________"</formula>
    </cfRule>
  </conditionalFormatting>
  <conditionalFormatting sqref="C35:H35">
    <cfRule type="cellIs" dxfId="71" priority="11" operator="equal">
      <formula>0</formula>
    </cfRule>
  </conditionalFormatting>
  <conditionalFormatting sqref="C30:H30">
    <cfRule type="cellIs" dxfId="70" priority="10" operator="equal">
      <formula>0</formula>
    </cfRule>
  </conditionalFormatting>
  <conditionalFormatting sqref="C35:H35 C38 C30:H30">
    <cfRule type="cellIs" dxfId="69" priority="9" operator="equal">
      <formula>0</formula>
    </cfRule>
  </conditionalFormatting>
  <conditionalFormatting sqref="D1">
    <cfRule type="cellIs" dxfId="68" priority="8" operator="equal">
      <formula>0</formula>
    </cfRule>
  </conditionalFormatting>
  <conditionalFormatting sqref="A9">
    <cfRule type="containsText" dxfId="67" priority="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5:G26 I15:J26">
    <cfRule type="cellIs" dxfId="10" priority="3" operator="equal">
      <formula>0</formula>
    </cfRule>
  </conditionalFormatting>
  <conditionalFormatting sqref="K15:P26 H15:H26">
    <cfRule type="cellIs" dxfId="9" priority="2" operator="equal">
      <formula>0</formula>
    </cfRule>
  </conditionalFormatting>
  <conditionalFormatting sqref="H14">
    <cfRule type="cellIs" dxfId="0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A5F45D83-914D-4306-B26D-4B74C3C819FC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12" operator="containsText" id="{A2E03CF5-E14D-4A31-8C34-6550548A72DB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37"/>
  <sheetViews>
    <sheetView workbookViewId="0">
      <selection activeCell="A6" sqref="A6:XFD6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6" t="s">
        <v>38</v>
      </c>
      <c r="D1" s="51">
        <f>'Kops a'!A21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x14ac:dyDescent="0.2">
      <c r="A2" s="28"/>
      <c r="B2" s="28"/>
      <c r="C2" s="152" t="s">
        <v>65</v>
      </c>
      <c r="D2" s="152"/>
      <c r="E2" s="152"/>
      <c r="F2" s="152"/>
      <c r="G2" s="152"/>
      <c r="H2" s="152"/>
      <c r="I2" s="152"/>
      <c r="J2" s="28"/>
    </row>
    <row r="3" spans="1:16" x14ac:dyDescent="0.2">
      <c r="A3" s="29"/>
      <c r="B3" s="29"/>
      <c r="C3" s="115" t="s">
        <v>17</v>
      </c>
      <c r="D3" s="115"/>
      <c r="E3" s="115"/>
      <c r="F3" s="115"/>
      <c r="G3" s="115"/>
      <c r="H3" s="115"/>
      <c r="I3" s="115"/>
      <c r="J3" s="29"/>
    </row>
    <row r="4" spans="1:16" x14ac:dyDescent="0.2">
      <c r="A4" s="29"/>
      <c r="B4" s="29"/>
      <c r="C4" s="153" t="s">
        <v>52</v>
      </c>
      <c r="D4" s="153"/>
      <c r="E4" s="153"/>
      <c r="F4" s="153"/>
      <c r="G4" s="153"/>
      <c r="H4" s="153"/>
      <c r="I4" s="153"/>
      <c r="J4" s="29"/>
    </row>
    <row r="5" spans="1:16" x14ac:dyDescent="0.2">
      <c r="A5" s="23"/>
      <c r="B5" s="23"/>
      <c r="C5" s="26" t="s">
        <v>5</v>
      </c>
      <c r="D5" s="165" t="str">
        <f>'Kops a'!D6</f>
        <v>Daudzdzīvokļu dzīvojamās mājas vienkāršotas fasādes atjaunošana</v>
      </c>
      <c r="E5" s="165"/>
      <c r="F5" s="165"/>
      <c r="G5" s="165"/>
      <c r="H5" s="165"/>
      <c r="I5" s="165"/>
      <c r="J5" s="165"/>
      <c r="K5" s="165"/>
      <c r="L5" s="165"/>
      <c r="M5" s="17"/>
      <c r="N5" s="17"/>
      <c r="O5" s="17"/>
      <c r="P5" s="17"/>
    </row>
    <row r="6" spans="1:16" ht="24.95" customHeight="1" x14ac:dyDescent="0.2">
      <c r="A6" s="23"/>
      <c r="B6" s="23"/>
      <c r="C6" s="26" t="s">
        <v>6</v>
      </c>
      <c r="D6" s="165" t="str">
        <f>'Kops a'!D7</f>
        <v>Daudzdzīvokļu dzīvojamās mājas, Kooperatīva ielā 10, Jelgavā vienkāršotas fasādes atjaunošana</v>
      </c>
      <c r="E6" s="165"/>
      <c r="F6" s="165"/>
      <c r="G6" s="165"/>
      <c r="H6" s="165"/>
      <c r="I6" s="165"/>
      <c r="J6" s="165"/>
      <c r="K6" s="165"/>
      <c r="L6" s="165"/>
      <c r="M6" s="17"/>
      <c r="N6" s="17"/>
      <c r="O6" s="17"/>
      <c r="P6" s="17"/>
    </row>
    <row r="7" spans="1:16" x14ac:dyDescent="0.2">
      <c r="A7" s="23"/>
      <c r="B7" s="23"/>
      <c r="C7" s="26" t="s">
        <v>7</v>
      </c>
      <c r="D7" s="165" t="str">
        <f>'Kops a'!D8</f>
        <v>Kooperatīva iela 10, Jelgava</v>
      </c>
      <c r="E7" s="165"/>
      <c r="F7" s="165"/>
      <c r="G7" s="165"/>
      <c r="H7" s="165"/>
      <c r="I7" s="165"/>
      <c r="J7" s="165"/>
      <c r="K7" s="165"/>
      <c r="L7" s="16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5">
        <f>'Kops a'!D9</f>
        <v>0</v>
      </c>
      <c r="E8" s="165"/>
      <c r="F8" s="165"/>
      <c r="G8" s="165"/>
      <c r="H8" s="165"/>
      <c r="I8" s="165"/>
      <c r="J8" s="165"/>
      <c r="K8" s="165"/>
      <c r="L8" s="165"/>
      <c r="M8" s="17"/>
      <c r="N8" s="17"/>
      <c r="O8" s="17"/>
      <c r="P8" s="17"/>
    </row>
    <row r="9" spans="1:16" ht="11.25" customHeight="1" x14ac:dyDescent="0.2">
      <c r="A9" s="151" t="s">
        <v>435</v>
      </c>
      <c r="B9" s="151"/>
      <c r="C9" s="151"/>
      <c r="D9" s="151"/>
      <c r="E9" s="151"/>
      <c r="F9" s="151"/>
      <c r="G9" s="151"/>
      <c r="H9" s="151"/>
      <c r="I9" s="151"/>
      <c r="J9" s="157" t="s">
        <v>39</v>
      </c>
      <c r="K9" s="157"/>
      <c r="L9" s="157"/>
      <c r="M9" s="157"/>
      <c r="N9" s="164">
        <f>P25</f>
        <v>0</v>
      </c>
      <c r="O9" s="164"/>
      <c r="P9" s="30"/>
    </row>
    <row r="10" spans="1:16" x14ac:dyDescent="0.2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8"/>
      <c r="P10" s="87" t="str">
        <f>A31</f>
        <v>Tāme sastādīta</v>
      </c>
    </row>
    <row r="11" spans="1:16" ht="12" thickBot="1" x14ac:dyDescent="0.25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2">
      <c r="A12" s="127" t="s">
        <v>23</v>
      </c>
      <c r="B12" s="159" t="s">
        <v>40</v>
      </c>
      <c r="C12" s="155" t="s">
        <v>41</v>
      </c>
      <c r="D12" s="162" t="s">
        <v>42</v>
      </c>
      <c r="E12" s="166" t="s">
        <v>43</v>
      </c>
      <c r="F12" s="154" t="s">
        <v>44</v>
      </c>
      <c r="G12" s="155"/>
      <c r="H12" s="155"/>
      <c r="I12" s="155"/>
      <c r="J12" s="155"/>
      <c r="K12" s="156"/>
      <c r="L12" s="154" t="s">
        <v>45</v>
      </c>
      <c r="M12" s="155"/>
      <c r="N12" s="155"/>
      <c r="O12" s="155"/>
      <c r="P12" s="156"/>
    </row>
    <row r="13" spans="1:16" ht="126.75" customHeight="1" thickBot="1" x14ac:dyDescent="0.25">
      <c r="A13" s="158"/>
      <c r="B13" s="160"/>
      <c r="C13" s="161"/>
      <c r="D13" s="163"/>
      <c r="E13" s="167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2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2" t="s">
        <v>51</v>
      </c>
    </row>
    <row r="14" spans="1:16" x14ac:dyDescent="0.2">
      <c r="A14" s="96">
        <v>1</v>
      </c>
      <c r="B14" s="100"/>
      <c r="C14" s="97" t="s">
        <v>68</v>
      </c>
      <c r="D14" s="24"/>
      <c r="E14" s="65"/>
      <c r="F14" s="66"/>
      <c r="G14" s="63"/>
      <c r="H14" s="47">
        <f>ROUND(F14*G14,2)</f>
        <v>0</v>
      </c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2.5" x14ac:dyDescent="0.2">
      <c r="A15" s="37">
        <v>1</v>
      </c>
      <c r="B15" s="38"/>
      <c r="C15" s="95" t="s">
        <v>290</v>
      </c>
      <c r="D15" s="24" t="s">
        <v>70</v>
      </c>
      <c r="E15" s="105">
        <v>5.74</v>
      </c>
      <c r="F15" s="66"/>
      <c r="G15" s="63"/>
      <c r="H15" s="47">
        <f>ROUND(F15*G15,2)</f>
        <v>0</v>
      </c>
      <c r="I15" s="63"/>
      <c r="J15" s="63"/>
      <c r="K15" s="48">
        <f t="shared" ref="K15:K24" si="0">SUM(H15:J15)</f>
        <v>0</v>
      </c>
      <c r="L15" s="49">
        <f t="shared" ref="L15:L24" si="1">ROUND(E15*F15,2)</f>
        <v>0</v>
      </c>
      <c r="M15" s="47">
        <f t="shared" ref="M15:M24" si="2">ROUND(H15*E15,2)</f>
        <v>0</v>
      </c>
      <c r="N15" s="47">
        <f t="shared" ref="N15:N24" si="3">ROUND(I15*E15,2)</f>
        <v>0</v>
      </c>
      <c r="O15" s="47">
        <f t="shared" ref="O15:O24" si="4">ROUND(J15*E15,2)</f>
        <v>0</v>
      </c>
      <c r="P15" s="48">
        <f t="shared" ref="P15:P24" si="5">SUM(M15:O15)</f>
        <v>0</v>
      </c>
    </row>
    <row r="16" spans="1:16" ht="22.5" x14ac:dyDescent="0.2">
      <c r="A16" s="37">
        <v>2</v>
      </c>
      <c r="B16" s="38"/>
      <c r="C16" s="95" t="s">
        <v>291</v>
      </c>
      <c r="D16" s="24" t="s">
        <v>72</v>
      </c>
      <c r="E16" s="105">
        <v>0.66</v>
      </c>
      <c r="F16" s="66"/>
      <c r="G16" s="63"/>
      <c r="H16" s="47">
        <f>ROUND(F16*G16,2)</f>
        <v>0</v>
      </c>
      <c r="I16" s="63"/>
      <c r="J16" s="63"/>
      <c r="K16" s="48">
        <f t="shared" si="0"/>
        <v>0</v>
      </c>
      <c r="L16" s="49">
        <f t="shared" si="1"/>
        <v>0</v>
      </c>
      <c r="M16" s="47">
        <f t="shared" si="2"/>
        <v>0</v>
      </c>
      <c r="N16" s="47">
        <f t="shared" si="3"/>
        <v>0</v>
      </c>
      <c r="O16" s="47">
        <f t="shared" si="4"/>
        <v>0</v>
      </c>
      <c r="P16" s="48">
        <f t="shared" si="5"/>
        <v>0</v>
      </c>
    </row>
    <row r="17" spans="1:16" x14ac:dyDescent="0.2">
      <c r="A17" s="96">
        <v>2</v>
      </c>
      <c r="B17" s="100"/>
      <c r="C17" s="97" t="s">
        <v>292</v>
      </c>
      <c r="D17" s="24"/>
      <c r="E17" s="105"/>
      <c r="F17" s="66"/>
      <c r="G17" s="63"/>
      <c r="H17" s="47">
        <f>ROUND(F17*G17,2)</f>
        <v>0</v>
      </c>
      <c r="I17" s="63"/>
      <c r="J17" s="63"/>
      <c r="K17" s="48">
        <f t="shared" si="0"/>
        <v>0</v>
      </c>
      <c r="L17" s="49">
        <f t="shared" si="1"/>
        <v>0</v>
      </c>
      <c r="M17" s="47">
        <f t="shared" si="2"/>
        <v>0</v>
      </c>
      <c r="N17" s="47">
        <f t="shared" si="3"/>
        <v>0</v>
      </c>
      <c r="O17" s="47">
        <f t="shared" si="4"/>
        <v>0</v>
      </c>
      <c r="P17" s="48">
        <f t="shared" si="5"/>
        <v>0</v>
      </c>
    </row>
    <row r="18" spans="1:16" ht="22.5" x14ac:dyDescent="0.2">
      <c r="A18" s="37">
        <v>1</v>
      </c>
      <c r="B18" s="38"/>
      <c r="C18" s="95" t="s">
        <v>293</v>
      </c>
      <c r="D18" s="24" t="s">
        <v>127</v>
      </c>
      <c r="E18" s="105">
        <v>36</v>
      </c>
      <c r="F18" s="66"/>
      <c r="G18" s="63"/>
      <c r="H18" s="47">
        <f>ROUND(F18*G18,2)</f>
        <v>0</v>
      </c>
      <c r="I18" s="63"/>
      <c r="J18" s="63"/>
      <c r="K18" s="48">
        <f t="shared" si="0"/>
        <v>0</v>
      </c>
      <c r="L18" s="49">
        <f t="shared" si="1"/>
        <v>0</v>
      </c>
      <c r="M18" s="47">
        <f t="shared" si="2"/>
        <v>0</v>
      </c>
      <c r="N18" s="47">
        <f t="shared" si="3"/>
        <v>0</v>
      </c>
      <c r="O18" s="47">
        <f t="shared" si="4"/>
        <v>0</v>
      </c>
      <c r="P18" s="48">
        <f t="shared" si="5"/>
        <v>0</v>
      </c>
    </row>
    <row r="19" spans="1:16" ht="22.5" x14ac:dyDescent="0.2">
      <c r="A19" s="37">
        <v>2</v>
      </c>
      <c r="B19" s="38"/>
      <c r="C19" s="95" t="s">
        <v>294</v>
      </c>
      <c r="D19" s="24" t="s">
        <v>72</v>
      </c>
      <c r="E19" s="105">
        <v>1.32</v>
      </c>
      <c r="F19" s="66"/>
      <c r="G19" s="63"/>
      <c r="H19" s="47">
        <f>ROUND(F19*G19,2)</f>
        <v>0</v>
      </c>
      <c r="I19" s="63"/>
      <c r="J19" s="63"/>
      <c r="K19" s="48">
        <f t="shared" si="0"/>
        <v>0</v>
      </c>
      <c r="L19" s="49">
        <f t="shared" si="1"/>
        <v>0</v>
      </c>
      <c r="M19" s="47">
        <f t="shared" si="2"/>
        <v>0</v>
      </c>
      <c r="N19" s="47">
        <f t="shared" si="3"/>
        <v>0</v>
      </c>
      <c r="O19" s="47">
        <f t="shared" si="4"/>
        <v>0</v>
      </c>
      <c r="P19" s="48">
        <f t="shared" si="5"/>
        <v>0</v>
      </c>
    </row>
    <row r="20" spans="1:16" ht="22.5" x14ac:dyDescent="0.2">
      <c r="A20" s="37">
        <v>3</v>
      </c>
      <c r="B20" s="38"/>
      <c r="C20" s="98" t="s">
        <v>295</v>
      </c>
      <c r="D20" s="24" t="s">
        <v>127</v>
      </c>
      <c r="E20" s="105">
        <f>E19*400*1.05</f>
        <v>554.4</v>
      </c>
      <c r="F20" s="66"/>
      <c r="G20" s="63"/>
      <c r="H20" s="47">
        <f>ROUND(F20*G20,2)</f>
        <v>0</v>
      </c>
      <c r="I20" s="63"/>
      <c r="J20" s="63"/>
      <c r="K20" s="48">
        <f t="shared" si="0"/>
        <v>0</v>
      </c>
      <c r="L20" s="49">
        <f t="shared" si="1"/>
        <v>0</v>
      </c>
      <c r="M20" s="47">
        <f t="shared" si="2"/>
        <v>0</v>
      </c>
      <c r="N20" s="47">
        <f t="shared" si="3"/>
        <v>0</v>
      </c>
      <c r="O20" s="47">
        <f t="shared" si="4"/>
        <v>0</v>
      </c>
      <c r="P20" s="48">
        <f t="shared" si="5"/>
        <v>0</v>
      </c>
    </row>
    <row r="21" spans="1:16" x14ac:dyDescent="0.2">
      <c r="A21" s="37">
        <v>4</v>
      </c>
      <c r="B21" s="38"/>
      <c r="C21" s="98" t="s">
        <v>296</v>
      </c>
      <c r="D21" s="24" t="s">
        <v>72</v>
      </c>
      <c r="E21" s="105">
        <f>E19*0.12</f>
        <v>0.16</v>
      </c>
      <c r="F21" s="66"/>
      <c r="G21" s="63"/>
      <c r="H21" s="47">
        <f>ROUND(F21*G21,2)</f>
        <v>0</v>
      </c>
      <c r="I21" s="63"/>
      <c r="J21" s="63"/>
      <c r="K21" s="48">
        <f t="shared" si="0"/>
        <v>0</v>
      </c>
      <c r="L21" s="49">
        <f t="shared" si="1"/>
        <v>0</v>
      </c>
      <c r="M21" s="47">
        <f t="shared" si="2"/>
        <v>0</v>
      </c>
      <c r="N21" s="47">
        <f t="shared" si="3"/>
        <v>0</v>
      </c>
      <c r="O21" s="47">
        <f t="shared" si="4"/>
        <v>0</v>
      </c>
      <c r="P21" s="48">
        <f t="shared" si="5"/>
        <v>0</v>
      </c>
    </row>
    <row r="22" spans="1:16" x14ac:dyDescent="0.2">
      <c r="A22" s="37">
        <v>5</v>
      </c>
      <c r="B22" s="38"/>
      <c r="C22" s="98" t="s">
        <v>97</v>
      </c>
      <c r="D22" s="24" t="s">
        <v>107</v>
      </c>
      <c r="E22" s="105">
        <v>1</v>
      </c>
      <c r="F22" s="66"/>
      <c r="G22" s="63"/>
      <c r="H22" s="47">
        <f>ROUND(F22*G22,2)</f>
        <v>0</v>
      </c>
      <c r="I22" s="63"/>
      <c r="J22" s="63"/>
      <c r="K22" s="48">
        <f t="shared" si="0"/>
        <v>0</v>
      </c>
      <c r="L22" s="49">
        <f t="shared" si="1"/>
        <v>0</v>
      </c>
      <c r="M22" s="47">
        <f t="shared" si="2"/>
        <v>0</v>
      </c>
      <c r="N22" s="47">
        <f t="shared" si="3"/>
        <v>0</v>
      </c>
      <c r="O22" s="47">
        <f t="shared" si="4"/>
        <v>0</v>
      </c>
      <c r="P22" s="48">
        <f t="shared" si="5"/>
        <v>0</v>
      </c>
    </row>
    <row r="23" spans="1:16" ht="22.5" x14ac:dyDescent="0.2">
      <c r="A23" s="37">
        <v>6</v>
      </c>
      <c r="B23" s="38"/>
      <c r="C23" s="95" t="s">
        <v>297</v>
      </c>
      <c r="D23" s="24" t="s">
        <v>107</v>
      </c>
      <c r="E23" s="105">
        <v>7</v>
      </c>
      <c r="F23" s="66"/>
      <c r="G23" s="63"/>
      <c r="H23" s="47">
        <f>ROUND(F23*G23,2)</f>
        <v>0</v>
      </c>
      <c r="I23" s="63"/>
      <c r="J23" s="63"/>
      <c r="K23" s="48">
        <f t="shared" si="0"/>
        <v>0</v>
      </c>
      <c r="L23" s="49">
        <f t="shared" si="1"/>
        <v>0</v>
      </c>
      <c r="M23" s="47">
        <f t="shared" si="2"/>
        <v>0</v>
      </c>
      <c r="N23" s="47">
        <f t="shared" si="3"/>
        <v>0</v>
      </c>
      <c r="O23" s="47">
        <f t="shared" si="4"/>
        <v>0</v>
      </c>
      <c r="P23" s="48">
        <f t="shared" si="5"/>
        <v>0</v>
      </c>
    </row>
    <row r="24" spans="1:16" ht="34.5" thickBot="1" x14ac:dyDescent="0.25">
      <c r="A24" s="37">
        <v>7</v>
      </c>
      <c r="B24" s="38"/>
      <c r="C24" s="95" t="s">
        <v>298</v>
      </c>
      <c r="D24" s="24" t="s">
        <v>127</v>
      </c>
      <c r="E24" s="105">
        <v>72</v>
      </c>
      <c r="F24" s="66"/>
      <c r="G24" s="63"/>
      <c r="H24" s="47">
        <f>ROUND(F24*G24,2)</f>
        <v>0</v>
      </c>
      <c r="I24" s="63"/>
      <c r="J24" s="63"/>
      <c r="K24" s="48">
        <f t="shared" si="0"/>
        <v>0</v>
      </c>
      <c r="L24" s="49">
        <f t="shared" si="1"/>
        <v>0</v>
      </c>
      <c r="M24" s="47">
        <f t="shared" si="2"/>
        <v>0</v>
      </c>
      <c r="N24" s="47">
        <f t="shared" si="3"/>
        <v>0</v>
      </c>
      <c r="O24" s="47">
        <f t="shared" si="4"/>
        <v>0</v>
      </c>
      <c r="P24" s="48">
        <f t="shared" si="5"/>
        <v>0</v>
      </c>
    </row>
    <row r="25" spans="1:16" ht="12" thickBot="1" x14ac:dyDescent="0.25">
      <c r="A25" s="169" t="s">
        <v>120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1"/>
      <c r="L25" s="67">
        <f>SUM(L14:L24)</f>
        <v>0</v>
      </c>
      <c r="M25" s="68">
        <f>SUM(M14:M24)</f>
        <v>0</v>
      </c>
      <c r="N25" s="68">
        <f>SUM(N14:N24)</f>
        <v>0</v>
      </c>
      <c r="O25" s="68">
        <f>SUM(O14:O24)</f>
        <v>0</v>
      </c>
      <c r="P25" s="69">
        <f>SUM(P14:P24)</f>
        <v>0</v>
      </c>
    </row>
    <row r="26" spans="1:16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" t="s">
        <v>14</v>
      </c>
      <c r="B28" s="17"/>
      <c r="C28" s="168">
        <f>'Kops a'!C33:H33</f>
        <v>0</v>
      </c>
      <c r="D28" s="168"/>
      <c r="E28" s="168"/>
      <c r="F28" s="168"/>
      <c r="G28" s="168"/>
      <c r="H28" s="168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11" t="s">
        <v>15</v>
      </c>
      <c r="D29" s="111"/>
      <c r="E29" s="111"/>
      <c r="F29" s="111"/>
      <c r="G29" s="111"/>
      <c r="H29" s="111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85" t="str">
        <f>'Kops a'!A36</f>
        <v>Tāme sastādīta</v>
      </c>
      <c r="B31" s="86"/>
      <c r="C31" s="86"/>
      <c r="D31" s="8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" t="s">
        <v>37</v>
      </c>
      <c r="B33" s="17"/>
      <c r="C33" s="168">
        <f>'Kops a'!C38:H38</f>
        <v>0</v>
      </c>
      <c r="D33" s="168"/>
      <c r="E33" s="168"/>
      <c r="F33" s="168"/>
      <c r="G33" s="168"/>
      <c r="H33" s="168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11" t="s">
        <v>15</v>
      </c>
      <c r="D34" s="111"/>
      <c r="E34" s="111"/>
      <c r="F34" s="111"/>
      <c r="G34" s="111"/>
      <c r="H34" s="111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85" t="s">
        <v>54</v>
      </c>
      <c r="B36" s="86"/>
      <c r="C36" s="90">
        <f>'Kops a'!C41</f>
        <v>0</v>
      </c>
      <c r="D36" s="50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</sheetData>
  <mergeCells count="22">
    <mergeCell ref="C34:H34"/>
    <mergeCell ref="C4:I4"/>
    <mergeCell ref="F12:K12"/>
    <mergeCell ref="J9:M9"/>
    <mergeCell ref="D8:L8"/>
    <mergeCell ref="A25:K25"/>
    <mergeCell ref="C28:H28"/>
    <mergeCell ref="C29:H29"/>
    <mergeCell ref="C33:H33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4 A14:G14 A15:E24">
    <cfRule type="cellIs" dxfId="64" priority="34" operator="equal">
      <formula>0</formula>
    </cfRule>
  </conditionalFormatting>
  <conditionalFormatting sqref="N9:O9 K14:P14 L25:P25">
    <cfRule type="cellIs" dxfId="63" priority="33" operator="equal">
      <formula>0</formula>
    </cfRule>
  </conditionalFormatting>
  <conditionalFormatting sqref="C2:I2">
    <cfRule type="cellIs" dxfId="62" priority="30" operator="equal">
      <formula>0</formula>
    </cfRule>
  </conditionalFormatting>
  <conditionalFormatting sqref="O10">
    <cfRule type="cellIs" dxfId="61" priority="29" operator="equal">
      <formula>"20__. gada __. _________"</formula>
    </cfRule>
  </conditionalFormatting>
  <conditionalFormatting sqref="A25:K25">
    <cfRule type="containsText" dxfId="60" priority="28" operator="containsText" text="Tiešās izmaksas kopā, t. sk. darba devēja sociālais nodoklis __.__% ">
      <formula>NOT(ISERROR(SEARCH("Tiešās izmaksas kopā, t. sk. darba devēja sociālais nodoklis __.__% ",A25)))</formula>
    </cfRule>
  </conditionalFormatting>
  <conditionalFormatting sqref="C4:I4">
    <cfRule type="cellIs" dxfId="59" priority="22" operator="equal">
      <formula>0</formula>
    </cfRule>
  </conditionalFormatting>
  <conditionalFormatting sqref="D5:L8">
    <cfRule type="cellIs" dxfId="58" priority="18" operator="equal">
      <formula>0</formula>
    </cfRule>
  </conditionalFormatting>
  <conditionalFormatting sqref="P10">
    <cfRule type="cellIs" dxfId="57" priority="14" operator="equal">
      <formula>"20__. gada __. _________"</formula>
    </cfRule>
  </conditionalFormatting>
  <conditionalFormatting sqref="C33:H33">
    <cfRule type="cellIs" dxfId="56" priority="11" operator="equal">
      <formula>0</formula>
    </cfRule>
  </conditionalFormatting>
  <conditionalFormatting sqref="C28:H28">
    <cfRule type="cellIs" dxfId="55" priority="10" operator="equal">
      <formula>0</formula>
    </cfRule>
  </conditionalFormatting>
  <conditionalFormatting sqref="C33:H33 C36 C28:H28">
    <cfRule type="cellIs" dxfId="54" priority="9" operator="equal">
      <formula>0</formula>
    </cfRule>
  </conditionalFormatting>
  <conditionalFormatting sqref="D1">
    <cfRule type="cellIs" dxfId="53" priority="8" operator="equal">
      <formula>0</formula>
    </cfRule>
  </conditionalFormatting>
  <conditionalFormatting sqref="A9">
    <cfRule type="containsText" dxfId="52" priority="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5:G24 I15:J24">
    <cfRule type="cellIs" dxfId="8" priority="3" operator="equal">
      <formula>0</formula>
    </cfRule>
  </conditionalFormatting>
  <conditionalFormatting sqref="K15:P24 H15:H24">
    <cfRule type="cellIs" dxfId="7" priority="2" operator="equal">
      <formula>0</formula>
    </cfRule>
  </conditionalFormatting>
  <conditionalFormatting sqref="H14">
    <cfRule type="cellIs" dxfId="1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36249DFF-DD18-40B1-AB61-D280DA74812E}">
            <xm:f>NOT(ISERROR(SEARCH("Tāme sastādīta ____. gada ___. ______________",A31)))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12" operator="containsText" id="{708D048F-4463-4EB3-AF79-B8653AFFB42B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Olga</cp:lastModifiedBy>
  <dcterms:created xsi:type="dcterms:W3CDTF">2019-03-11T11:42:22Z</dcterms:created>
  <dcterms:modified xsi:type="dcterms:W3CDTF">2020-02-14T17:13:33Z</dcterms:modified>
</cp:coreProperties>
</file>